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<sst xmlns="http://schemas.openxmlformats.org/spreadsheetml/2006/main" count="320" uniqueCount="115">
  <si>
    <t>The Actuary's Free Study Guide for Exam 6</t>
  </si>
  <si>
    <t>Created by G. Stolyarov II</t>
  </si>
  <si>
    <t>Published under the Creative Commons Attribution Share-Alike License 3.0</t>
  </si>
  <si>
    <r>
      <rPr>
        <b/>
        <sz val="11"/>
        <color indexed="8"/>
        <rFont val="Calibri"/>
        <family val="2"/>
      </rPr>
      <t>Source:</t>
    </r>
    <r>
      <rPr>
        <sz val="11"/>
        <color indexed="8"/>
        <rFont val="Calibri"/>
        <family val="2"/>
      </rPr>
      <t xml:space="preserve"> Friedland, Jacqueline F.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</si>
  <si>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t>Estimating Unpaid Claims Using Basic Techniques</t>
  </si>
  <si>
    <t>This study guide is Mr. Stolyarov's work alone and is not affiliated with any other individual(s) or organization(s) whose works are cited.</t>
  </si>
  <si>
    <t xml:space="preserve"> Section 28</t>
  </si>
  <si>
    <t>Casualty Actuarial Society. July 2009. Chapter 11, pp. 215-229</t>
  </si>
  <si>
    <t>Frequency-Severity Approaches to Unpaid Claim Estimates - Part 1 - Practice Questions and Solutions</t>
  </si>
  <si>
    <t>Accident Half-Year</t>
  </si>
  <si>
    <t>2044-1</t>
  </si>
  <si>
    <t>2044-2</t>
  </si>
  <si>
    <t>2045-1</t>
  </si>
  <si>
    <t>2045-2</t>
  </si>
  <si>
    <t>2046-1</t>
  </si>
  <si>
    <t>2046-2</t>
  </si>
  <si>
    <t>Closed Claim Counts as of (Months)</t>
  </si>
  <si>
    <t>Reported Claim Counts as of (Months)</t>
  </si>
  <si>
    <t>(a) Develop age-to-age factors for closed claim counts</t>
  </si>
  <si>
    <t>An answer template is provided to the side. Excel formulas may and should be used.</t>
  </si>
  <si>
    <t xml:space="preserve">After you develop your answers, compare them to the key below. </t>
  </si>
  <si>
    <t>6 to 12</t>
  </si>
  <si>
    <t>12 to 18</t>
  </si>
  <si>
    <t>18 to 24</t>
  </si>
  <si>
    <t>24 to 30</t>
  </si>
  <si>
    <t>30 to 36 (Ult.)</t>
  </si>
  <si>
    <t>Answer Template for Problem S6-28-1.</t>
  </si>
  <si>
    <r>
      <t xml:space="preserve">Problem S6-28-1. </t>
    </r>
    <r>
      <rPr>
        <sz val="10"/>
        <rFont val="Arial"/>
        <family val="2"/>
      </rPr>
      <t>You are given the following data for claim counts for Insurer Ψ, with the data evaluated as of December 31, 2046</t>
    </r>
    <r>
      <rPr>
        <sz val="10"/>
        <color indexed="8"/>
        <rFont val="Arial"/>
        <family val="2"/>
      </rPr>
      <t>. Assume that all claims are reported and closed at 36 months.</t>
    </r>
  </si>
  <si>
    <t>(a) Age-to-Age Factors for Closed Claim Counts</t>
  </si>
  <si>
    <t>(c) Age-to-Age Factors for Reported Claim Counts</t>
  </si>
  <si>
    <t>Selected Age-to-Age Factors</t>
  </si>
  <si>
    <t>(b) Selected Factors to Ultimate</t>
  </si>
  <si>
    <t>(d) Selected Factors to Ultimate</t>
  </si>
  <si>
    <t>Solution Key for Problem S6-28-1.</t>
  </si>
  <si>
    <t>(a) Projected ultimate closed claim counts, using the development method.</t>
  </si>
  <si>
    <t>(b) Projected ultimate reported claim counts, using the development method.</t>
  </si>
  <si>
    <r>
      <t xml:space="preserve">Problem S6-28-2. </t>
    </r>
    <r>
      <rPr>
        <sz val="10"/>
        <color indexed="8"/>
        <rFont val="Arial"/>
        <family val="2"/>
      </rPr>
      <t>Continuing with the claim count data for</t>
    </r>
    <r>
      <rPr>
        <sz val="10"/>
        <rFont val="Arial"/>
        <family val="2"/>
      </rPr>
      <t xml:space="preserve"> Insurer Ψ, develop the following estimates:</t>
    </r>
  </si>
  <si>
    <t>(c) Selected ultimate claim counts, based on an arithmetic mean of projected reported and closed claim counts.</t>
  </si>
  <si>
    <t>(a)</t>
  </si>
  <si>
    <t>(b)</t>
  </si>
  <si>
    <t>(c)</t>
  </si>
  <si>
    <t>Projected Ultimate Closed Claim Counts</t>
  </si>
  <si>
    <t>Projected Ultimate Reported Claim Counts</t>
  </si>
  <si>
    <t>Selected Ultimate Claim Counts</t>
  </si>
  <si>
    <t>All claim counts are rounded to whole numbers.</t>
  </si>
  <si>
    <t>Answer Template for Problem S6-28-3.</t>
  </si>
  <si>
    <t>Ratio of Closed Claims to Reported Claims as of (Months)</t>
  </si>
  <si>
    <t>Solution Key for Problem S6-28-3.</t>
  </si>
  <si>
    <r>
      <t xml:space="preserve">Problem S6-28-3. </t>
    </r>
    <r>
      <rPr>
        <sz val="10"/>
        <color indexed="8"/>
        <rFont val="Arial"/>
        <family val="2"/>
      </rPr>
      <t>Continuing with the claim count data for</t>
    </r>
    <r>
      <rPr>
        <sz val="10"/>
        <rFont val="Arial"/>
        <family val="2"/>
      </rPr>
      <t xml:space="preserve"> Insurer Ψ, develop an exhibit showing the ratios of closed to reported claim counts for each time period where they are calculable.</t>
    </r>
  </si>
  <si>
    <t>Develop an exhibit showing the reported claim severities for each time period where they are calculable.</t>
  </si>
  <si>
    <t>Answer Template for Problem S6-28-4.</t>
  </si>
  <si>
    <t>Reported Claim Severities as of (Months)</t>
  </si>
  <si>
    <r>
      <t xml:space="preserve">Problem S6-28-4. </t>
    </r>
    <r>
      <rPr>
        <sz val="10"/>
        <rFont val="Arial"/>
        <family val="2"/>
      </rPr>
      <t>You are given the following additional data for reported total claim magnitudes for Insurer Ψ, with the data evaluated as of December 31, 2046</t>
    </r>
    <r>
      <rPr>
        <sz val="10"/>
        <color indexed="8"/>
        <rFont val="Arial"/>
        <family val="2"/>
      </rPr>
      <t>. Assume that all claims are fully developed at 36 months.</t>
    </r>
  </si>
  <si>
    <t>Reported Total Claim Magnitudes as of (Months)</t>
  </si>
  <si>
    <t>Solution Key for Problem S6-28-4.</t>
  </si>
  <si>
    <t>All severity figures are rounded to two decimal places.</t>
  </si>
  <si>
    <t>(b) Select claim development factors to ultimate for closed claim counts, working from simple arithmetic means of the age-to-age factors.</t>
  </si>
  <si>
    <r>
      <t xml:space="preserve">Problem S6-28-5. </t>
    </r>
    <r>
      <rPr>
        <sz val="10"/>
        <color indexed="8"/>
        <rFont val="Arial"/>
        <family val="2"/>
      </rPr>
      <t>Refer to the reported claim severity figures computed in Solution S6-28-4.</t>
    </r>
  </si>
  <si>
    <t>(a) Develop age-to-age factors for reported claim severities.</t>
  </si>
  <si>
    <t>Answer Template for Problem S6-28-5.</t>
  </si>
  <si>
    <t>(a) Age-to-Age Factors for Reported Claim Severities</t>
  </si>
  <si>
    <t>Solution Key for Problem S6-28-5.</t>
  </si>
  <si>
    <t>(b) Select claim development factors (CDFs) to ultimate for reported claim severities, working from simple arithmetic means of the age-to-age factors.</t>
  </si>
  <si>
    <r>
      <t xml:space="preserve">Problem S6-28-6. </t>
    </r>
    <r>
      <rPr>
        <sz val="10"/>
        <color indexed="8"/>
        <rFont val="Arial"/>
        <family val="2"/>
      </rPr>
      <t>Refer to the reported claim severity figures and CDFs computed in Solutions S6-28-4 and S6-28-5. For each accident half-year, calculate the following.</t>
    </r>
  </si>
  <si>
    <t>All claim counts and money figures are rounded to whole numbers. Severities are rounded to 2 decimal places.</t>
  </si>
  <si>
    <t>Projected Ultimate Claim Severities</t>
  </si>
  <si>
    <t>(a) Projected ultimate total claim magnitudes, using the frequency-severity method.</t>
  </si>
  <si>
    <t>(a) Projected ultimate claim severities, using the frequency-severity method.</t>
  </si>
  <si>
    <t>Projected Ultimate Total Claims</t>
  </si>
  <si>
    <r>
      <t xml:space="preserve">(a) </t>
    </r>
    <r>
      <rPr>
        <sz val="10"/>
        <rFont val="Arial"/>
        <family val="0"/>
      </rPr>
      <t>Case outstanding as of Dec. 31, 2046.</t>
    </r>
  </si>
  <si>
    <r>
      <t xml:space="preserve">(b) </t>
    </r>
    <r>
      <rPr>
        <sz val="10"/>
        <rFont val="Arial"/>
        <family val="0"/>
      </rPr>
      <t>Incurred but not reported (IBNR) claims as of Dec. 31, 2046, using the frequency-severity method.</t>
    </r>
  </si>
  <si>
    <r>
      <t xml:space="preserve">(c) </t>
    </r>
    <r>
      <rPr>
        <sz val="10"/>
        <rFont val="Arial"/>
        <family val="0"/>
      </rPr>
      <t>Total unpaid claim estimate using the frequency-severity method.</t>
    </r>
  </si>
  <si>
    <t xml:space="preserve">(c) </t>
  </si>
  <si>
    <t>Total</t>
  </si>
  <si>
    <t>Answer Template for Problem S6-28-6.</t>
  </si>
  <si>
    <t>Solution Key for Problem S6-28-6.</t>
  </si>
  <si>
    <t>Answer Template for Problem S6-28-7.</t>
  </si>
  <si>
    <t>IBNR as of Dec. 31, 2046, Frequency-Severity Method</t>
  </si>
  <si>
    <t>Case Outstanding as of Dec. 31, 2046</t>
  </si>
  <si>
    <t>Total Unpaid Claim Estimate, Frequency-Severity Method</t>
  </si>
  <si>
    <t>All monetary figures are rounded to whole numbers.</t>
  </si>
  <si>
    <t>Given the paid claim data below, you are asked to calculate the following quantities for each accident year and in total.</t>
  </si>
  <si>
    <t>Paid Claims</t>
  </si>
  <si>
    <t>Solution Key for Problem S6-28-7.</t>
  </si>
  <si>
    <r>
      <rPr>
        <b/>
        <sz val="12"/>
        <color indexed="8"/>
        <rFont val="Calibri"/>
        <family val="2"/>
      </rPr>
      <t>Problem S6-28-7.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"/>
        <family val="0"/>
      </rPr>
      <t>Based on the given information and Solutions S6-27-1 through S6-27-6,</t>
    </r>
  </si>
  <si>
    <t>You have the following data as of December 31, 2039:</t>
  </si>
  <si>
    <t>Calendar-Accident Year</t>
  </si>
  <si>
    <t>Earned Risk Pure Premium</t>
  </si>
  <si>
    <t>On-Level Premium</t>
  </si>
  <si>
    <t>Aggregate Reported Loss</t>
  </si>
  <si>
    <t>Percent of Aggregate Losses Reported (CAS calls this the "Report Lag")</t>
  </si>
  <si>
    <r>
      <t>(a)</t>
    </r>
    <r>
      <rPr>
        <sz val="10"/>
        <rFont val="Arial"/>
        <family val="0"/>
      </rPr>
      <t xml:space="preserve"> Calculate the total IBNR as of Dec. 31, 2039, using the chain ladder method.</t>
    </r>
  </si>
  <si>
    <r>
      <t>(b)</t>
    </r>
    <r>
      <rPr>
        <sz val="10"/>
        <rFont val="Arial"/>
        <family val="0"/>
      </rPr>
      <t xml:space="preserve"> Calculate the total IBNR as of Dec. 31, 2039, using the Stanard-B</t>
    </r>
    <r>
      <rPr>
        <sz val="10"/>
        <rFont val="Arial"/>
        <family val="2"/>
      </rPr>
      <t>ü</t>
    </r>
    <r>
      <rPr>
        <sz val="10"/>
        <rFont val="Arial"/>
        <family val="0"/>
      </rPr>
      <t>hlmann method.</t>
    </r>
  </si>
  <si>
    <t>Create your answers (and template) to the side. Excel formulas may and should be used.</t>
  </si>
  <si>
    <t>Solution Key for Problem S6-28-8(a).</t>
  </si>
  <si>
    <t>(i) Aggregate Reported Loss</t>
  </si>
  <si>
    <t>(ii) Percent of Aggregate Losses Reported (CAS calls this the "Report Lag")</t>
  </si>
  <si>
    <t>IBNR via Chain Ladder Method = (i)*(1/(ii)-1)</t>
  </si>
  <si>
    <t>Answer: Total IBNR via Chain Ladder Method</t>
  </si>
  <si>
    <t>Solution Key for Problem S6-28-8(b).</t>
  </si>
  <si>
    <t>(iii) On-Level Premium</t>
  </si>
  <si>
    <t>(iv) Percent of Aggregate Losses Reported (CAS calls this the "Report Lag")</t>
  </si>
  <si>
    <t>(v) "Used-Up Premium" = (iii)*(iv)</t>
  </si>
  <si>
    <t>Total (v)</t>
  </si>
  <si>
    <t>(vi) Total Aggregate Reported Loss</t>
  </si>
  <si>
    <t>(vii) Ratio of (vi)/(Total (v))</t>
  </si>
  <si>
    <t>(iv) Percent of Aggregate Losses Reported</t>
  </si>
  <si>
    <t>(v) IBNR via Stanard-Bühlmann Method = (iii)*(vii)*(1-(iv))</t>
  </si>
  <si>
    <t>Answer: Total IBNR via Cape Cod Method</t>
  </si>
  <si>
    <r>
      <rPr>
        <b/>
        <sz val="12"/>
        <color indexed="8"/>
        <rFont val="Calibri"/>
        <family val="2"/>
      </rPr>
      <t>Problem S6-28-8.</t>
    </r>
    <r>
      <rPr>
        <b/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Exam-Style Review Question - Similar to Problems 22(a) and (b) on the CAS 2007 Exam 6</t>
    </r>
    <r>
      <rPr>
        <b/>
        <sz val="10"/>
        <color indexed="8"/>
        <rFont val="Calibri"/>
        <family val="2"/>
      </rPr>
      <t>.</t>
    </r>
  </si>
  <si>
    <t>Link to 2007 Exam 6.</t>
  </si>
  <si>
    <t>Solution Key for Problem S6-28-2.</t>
  </si>
  <si>
    <t>Answer Template for Problem S6-28-2.</t>
  </si>
  <si>
    <t>(c) Develop age-to-age factors for reported claim counts</t>
  </si>
  <si>
    <t>(d) Select claim development factors to ultimate for reported claim counts, working from simple arithmetic means of the age-to-age factors.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</si>
</sst>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12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Border="1" applyAlignment="1">
      <alignment vertical="distributed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" fontId="8" fillId="0" borderId="15" xfId="0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 horizontal="center" vertical="distributed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33" xfId="0" applyFont="1" applyBorder="1" applyAlignment="1">
      <alignment vertical="distributed"/>
    </xf>
    <xf numFmtId="0" fontId="8" fillId="0" borderId="34" xfId="0" applyFont="1" applyBorder="1" applyAlignment="1">
      <alignment vertical="distributed"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16" fontId="8" fillId="0" borderId="39" xfId="0" applyNumberFormat="1" applyFont="1" applyBorder="1" applyAlignment="1">
      <alignment horizontal="center" vertical="distributed"/>
    </xf>
    <xf numFmtId="0" fontId="8" fillId="0" borderId="40" xfId="0" applyFont="1" applyBorder="1" applyAlignment="1">
      <alignment horizontal="center" vertical="distributed"/>
    </xf>
    <xf numFmtId="0" fontId="8" fillId="0" borderId="41" xfId="0" applyFont="1" applyBorder="1" applyAlignment="1">
      <alignment horizontal="center" vertical="distributed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" fillId="0" borderId="23" xfId="0" applyFont="1" applyBorder="1" applyAlignment="1">
      <alignment vertical="distributed"/>
    </xf>
    <xf numFmtId="0" fontId="1" fillId="0" borderId="25" xfId="0" applyFont="1" applyBorder="1" applyAlignment="1">
      <alignment vertical="distributed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46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1" fillId="0" borderId="34" xfId="0" applyFont="1" applyBorder="1" applyAlignment="1">
      <alignment vertical="distributed"/>
    </xf>
    <xf numFmtId="3" fontId="0" fillId="0" borderId="43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50" xfId="0" applyFont="1" applyBorder="1" applyAlignment="1">
      <alignment horizontal="right"/>
    </xf>
    <xf numFmtId="0" fontId="1" fillId="0" borderId="51" xfId="0" applyFont="1" applyBorder="1" applyAlignment="1">
      <alignment vertical="distributed"/>
    </xf>
    <xf numFmtId="0" fontId="1" fillId="0" borderId="46" xfId="0" applyFont="1" applyBorder="1" applyAlignment="1">
      <alignment vertical="distributed"/>
    </xf>
    <xf numFmtId="0" fontId="0" fillId="0" borderId="44" xfId="0" applyBorder="1" applyAlignment="1">
      <alignment/>
    </xf>
    <xf numFmtId="0" fontId="0" fillId="0" borderId="52" xfId="0" applyBorder="1" applyAlignment="1">
      <alignment/>
    </xf>
    <xf numFmtId="0" fontId="1" fillId="0" borderId="14" xfId="0" applyFont="1" applyBorder="1" applyAlignment="1">
      <alignment vertical="distributed"/>
    </xf>
    <xf numFmtId="3" fontId="0" fillId="0" borderId="33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1" fillId="0" borderId="44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3" fontId="0" fillId="0" borderId="54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38" xfId="0" applyBorder="1" applyAlignment="1">
      <alignment horizontal="right"/>
    </xf>
    <xf numFmtId="0" fontId="0" fillId="0" borderId="44" xfId="0" applyBorder="1" applyAlignment="1">
      <alignment horizontal="right"/>
    </xf>
    <xf numFmtId="0" fontId="1" fillId="0" borderId="55" xfId="0" applyFont="1" applyBorder="1" applyAlignment="1">
      <alignment vertical="distributed"/>
    </xf>
    <xf numFmtId="0" fontId="1" fillId="0" borderId="56" xfId="0" applyFont="1" applyBorder="1" applyAlignment="1">
      <alignment vertical="distributed"/>
    </xf>
    <xf numFmtId="0" fontId="0" fillId="0" borderId="51" xfId="0" applyBorder="1" applyAlignment="1">
      <alignment/>
    </xf>
    <xf numFmtId="0" fontId="0" fillId="0" borderId="4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1" fillId="0" borderId="57" xfId="0" applyFont="1" applyBorder="1" applyAlignment="1">
      <alignment vertical="distributed"/>
    </xf>
    <xf numFmtId="0" fontId="1" fillId="0" borderId="40" xfId="0" applyFont="1" applyBorder="1" applyAlignment="1">
      <alignment vertical="distributed"/>
    </xf>
    <xf numFmtId="0" fontId="1" fillId="0" borderId="41" xfId="0" applyFont="1" applyFill="1" applyBorder="1" applyAlignment="1">
      <alignment vertical="distributed"/>
    </xf>
    <xf numFmtId="9" fontId="0" fillId="0" borderId="11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0" fillId="0" borderId="22" xfId="0" applyNumberFormat="1" applyBorder="1" applyAlignment="1">
      <alignment/>
    </xf>
    <xf numFmtId="9" fontId="0" fillId="0" borderId="25" xfId="0" applyNumberFormat="1" applyBorder="1" applyAlignment="1">
      <alignment/>
    </xf>
    <xf numFmtId="0" fontId="8" fillId="0" borderId="44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19" xfId="0" applyNumberFormat="1" applyBorder="1" applyAlignment="1">
      <alignment/>
    </xf>
    <xf numFmtId="1" fontId="0" fillId="0" borderId="22" xfId="0" applyNumberFormat="1" applyBorder="1" applyAlignment="1">
      <alignment/>
    </xf>
    <xf numFmtId="9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33" borderId="13" xfId="0" applyNumberFormat="1" applyFill="1" applyBorder="1" applyAlignment="1">
      <alignment/>
    </xf>
    <xf numFmtId="0" fontId="8" fillId="0" borderId="12" xfId="0" applyFont="1" applyBorder="1" applyAlignment="1">
      <alignment horizontal="center"/>
    </xf>
    <xf numFmtId="0" fontId="1" fillId="0" borderId="10" xfId="0" applyFont="1" applyBorder="1" applyAlignment="1">
      <alignment vertical="distributed"/>
    </xf>
    <xf numFmtId="0" fontId="1" fillId="0" borderId="40" xfId="0" applyFont="1" applyFill="1" applyBorder="1" applyAlignment="1">
      <alignment vertical="distributed"/>
    </xf>
    <xf numFmtId="0" fontId="8" fillId="0" borderId="41" xfId="0" applyFont="1" applyBorder="1" applyAlignment="1">
      <alignment vertical="distributed"/>
    </xf>
    <xf numFmtId="1" fontId="0" fillId="33" borderId="14" xfId="0" applyNumberFormat="1" applyFill="1" applyBorder="1" applyAlignment="1">
      <alignment/>
    </xf>
    <xf numFmtId="0" fontId="3" fillId="0" borderId="35" xfId="53" applyFont="1" applyBorder="1" applyAlignment="1">
      <alignment horizontal="center"/>
    </xf>
    <xf numFmtId="0" fontId="3" fillId="0" borderId="37" xfId="53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8" fillId="0" borderId="35" xfId="0" applyFont="1" applyBorder="1" applyAlignment="1">
      <alignment horizontal="center" vertical="distributed"/>
    </xf>
    <xf numFmtId="0" fontId="8" fillId="0" borderId="36" xfId="0" applyFont="1" applyBorder="1" applyAlignment="1">
      <alignment horizontal="center" vertical="distributed"/>
    </xf>
    <xf numFmtId="0" fontId="8" fillId="0" borderId="37" xfId="0" applyFont="1" applyBorder="1" applyAlignment="1">
      <alignment horizontal="center" vertical="distributed"/>
    </xf>
    <xf numFmtId="0" fontId="1" fillId="0" borderId="38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1" fillId="0" borderId="45" xfId="0" applyFont="1" applyBorder="1" applyAlignment="1">
      <alignment horizontal="left" vertical="distributed"/>
    </xf>
    <xf numFmtId="0" fontId="1" fillId="0" borderId="10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4" xfId="0" applyFont="1" applyBorder="1" applyAlignment="1">
      <alignment horizontal="left" vertical="distributed"/>
    </xf>
    <xf numFmtId="0" fontId="0" fillId="0" borderId="52" xfId="0" applyBorder="1" applyAlignment="1">
      <alignment horizontal="left" vertical="distributed"/>
    </xf>
    <xf numFmtId="0" fontId="0" fillId="0" borderId="49" xfId="0" applyBorder="1" applyAlignment="1">
      <alignment horizontal="left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36" xfId="0" applyFont="1" applyBorder="1" applyAlignment="1">
      <alignment horizontal="center" vertical="distributed"/>
    </xf>
    <xf numFmtId="0" fontId="10" fillId="0" borderId="37" xfId="0" applyFont="1" applyBorder="1" applyAlignment="1">
      <alignment horizontal="center" vertical="distributed"/>
    </xf>
    <xf numFmtId="0" fontId="0" fillId="0" borderId="44" xfId="0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 vertical="distributed"/>
    </xf>
    <xf numFmtId="0" fontId="0" fillId="0" borderId="36" xfId="0" applyBorder="1" applyAlignment="1">
      <alignment horizontal="center" vertical="distributed"/>
    </xf>
    <xf numFmtId="0" fontId="0" fillId="0" borderId="37" xfId="0" applyBorder="1" applyAlignment="1">
      <alignment horizontal="center" vertical="distributed"/>
    </xf>
    <xf numFmtId="0" fontId="0" fillId="0" borderId="10" xfId="0" applyBorder="1" applyAlignment="1">
      <alignment horizontal="left"/>
    </xf>
    <xf numFmtId="0" fontId="0" fillId="0" borderId="52" xfId="0" applyFont="1" applyBorder="1" applyAlignment="1">
      <alignment horizontal="left" vertical="distributed"/>
    </xf>
    <xf numFmtId="0" fontId="0" fillId="0" borderId="49" xfId="0" applyFont="1" applyBorder="1" applyAlignment="1">
      <alignment horizontal="left" vertical="distributed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0" fillId="0" borderId="38" xfId="0" applyFont="1" applyBorder="1" applyAlignment="1">
      <alignment horizontal="left" vertical="distributed"/>
    </xf>
    <xf numFmtId="0" fontId="0" fillId="0" borderId="0" xfId="0" applyBorder="1" applyAlignment="1">
      <alignment horizontal="left" vertical="distributed"/>
    </xf>
    <xf numFmtId="0" fontId="0" fillId="0" borderId="45" xfId="0" applyBorder="1" applyAlignment="1">
      <alignment horizontal="left" vertical="distributed"/>
    </xf>
    <xf numFmtId="0" fontId="3" fillId="0" borderId="36" xfId="53" applyFont="1" applyBorder="1" applyAlignment="1">
      <alignment horizontal="center"/>
    </xf>
    <xf numFmtId="0" fontId="2" fillId="0" borderId="10" xfId="57" applyBorder="1" applyAlignment="1">
      <alignment horizontal="center" vertical="distributed"/>
      <protection/>
    </xf>
    <xf numFmtId="0" fontId="2" fillId="0" borderId="47" xfId="57" applyBorder="1" applyAlignment="1">
      <alignment horizontal="center" vertical="distributed"/>
      <protection/>
    </xf>
    <xf numFmtId="0" fontId="2" fillId="0" borderId="48" xfId="57" applyBorder="1" applyAlignment="1">
      <alignment horizontal="center" vertical="distributed"/>
      <protection/>
    </xf>
    <xf numFmtId="0" fontId="6" fillId="0" borderId="38" xfId="53" applyFont="1" applyBorder="1" applyAlignment="1">
      <alignment horizontal="center" vertical="distributed"/>
    </xf>
    <xf numFmtId="0" fontId="6" fillId="0" borderId="0" xfId="53" applyFont="1" applyBorder="1" applyAlignment="1">
      <alignment horizontal="center" vertical="distributed"/>
    </xf>
    <xf numFmtId="0" fontId="6" fillId="0" borderId="45" xfId="53" applyFont="1" applyBorder="1" applyAlignment="1">
      <alignment horizontal="center" vertical="distributed"/>
    </xf>
    <xf numFmtId="0" fontId="2" fillId="0" borderId="44" xfId="57" applyFont="1" applyBorder="1" applyAlignment="1">
      <alignment horizontal="center"/>
      <protection/>
    </xf>
    <xf numFmtId="0" fontId="2" fillId="0" borderId="52" xfId="57" applyBorder="1" applyAlignment="1">
      <alignment horizontal="center"/>
      <protection/>
    </xf>
    <xf numFmtId="0" fontId="2" fillId="0" borderId="49" xfId="57" applyBorder="1" applyAlignment="1">
      <alignment horizontal="center"/>
      <protection/>
    </xf>
    <xf numFmtId="0" fontId="1" fillId="0" borderId="10" xfId="57" applyFont="1" applyBorder="1" applyAlignment="1">
      <alignment horizontal="center" vertical="distributed"/>
      <protection/>
    </xf>
    <xf numFmtId="0" fontId="1" fillId="0" borderId="47" xfId="57" applyFont="1" applyBorder="1" applyAlignment="1">
      <alignment horizontal="center" vertical="distributed"/>
      <protection/>
    </xf>
    <xf numFmtId="0" fontId="1" fillId="0" borderId="48" xfId="57" applyFont="1" applyBorder="1" applyAlignment="1">
      <alignment horizontal="center" vertical="distributed"/>
      <protection/>
    </xf>
    <xf numFmtId="0" fontId="3" fillId="0" borderId="38" xfId="53" applyFont="1" applyBorder="1" applyAlignment="1">
      <alignment horizontal="center"/>
    </xf>
    <xf numFmtId="0" fontId="3" fillId="0" borderId="0" xfId="53" applyFont="1" applyBorder="1" applyAlignment="1">
      <alignment horizontal="center"/>
    </xf>
    <xf numFmtId="0" fontId="3" fillId="0" borderId="45" xfId="53" applyFont="1" applyBorder="1" applyAlignment="1">
      <alignment horizontal="center"/>
    </xf>
    <xf numFmtId="0" fontId="1" fillId="0" borderId="44" xfId="57" applyFont="1" applyBorder="1" applyAlignment="1">
      <alignment horizontal="center"/>
      <protection/>
    </xf>
    <xf numFmtId="0" fontId="1" fillId="0" borderId="52" xfId="57" applyFont="1" applyBorder="1" applyAlignment="1">
      <alignment horizontal="center"/>
      <protection/>
    </xf>
    <xf numFmtId="0" fontId="1" fillId="0" borderId="49" xfId="57" applyFont="1" applyBorder="1" applyAlignment="1">
      <alignment horizontal="center"/>
      <protection/>
    </xf>
    <xf numFmtId="0" fontId="5" fillId="0" borderId="10" xfId="57" applyFont="1" applyBorder="1" applyAlignment="1">
      <alignment horizontal="center" vertical="distributed"/>
      <protection/>
    </xf>
    <xf numFmtId="0" fontId="5" fillId="0" borderId="47" xfId="57" applyFont="1" applyBorder="1" applyAlignment="1">
      <alignment horizontal="center" vertical="distributed"/>
      <protection/>
    </xf>
    <xf numFmtId="0" fontId="5" fillId="0" borderId="48" xfId="57" applyFont="1" applyBorder="1" applyAlignment="1">
      <alignment horizontal="center" vertical="distributed"/>
      <protection/>
    </xf>
    <xf numFmtId="0" fontId="5" fillId="0" borderId="44" xfId="57" applyFont="1" applyBorder="1" applyAlignment="1">
      <alignment horizontal="center" vertical="distributed"/>
      <protection/>
    </xf>
    <xf numFmtId="0" fontId="5" fillId="0" borderId="52" xfId="57" applyFont="1" applyBorder="1" applyAlignment="1">
      <alignment horizontal="center" vertical="distributed"/>
      <protection/>
    </xf>
    <xf numFmtId="0" fontId="5" fillId="0" borderId="49" xfId="57" applyFont="1" applyBorder="1" applyAlignment="1">
      <alignment horizontal="center" vertical="distributed"/>
      <protection/>
    </xf>
    <xf numFmtId="0" fontId="10" fillId="0" borderId="10" xfId="0" applyFont="1" applyBorder="1" applyAlignment="1">
      <alignment horizontal="center" vertical="distributed"/>
    </xf>
    <xf numFmtId="0" fontId="10" fillId="0" borderId="47" xfId="0" applyFont="1" applyBorder="1" applyAlignment="1">
      <alignment horizontal="center" vertical="distributed"/>
    </xf>
    <xf numFmtId="0" fontId="10" fillId="0" borderId="48" xfId="0" applyFont="1" applyBorder="1" applyAlignment="1">
      <alignment horizontal="center" vertical="distributed"/>
    </xf>
    <xf numFmtId="0" fontId="0" fillId="0" borderId="44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38" xfId="0" applyBorder="1" applyAlignment="1">
      <alignment horizontal="left" vertical="distributed"/>
    </xf>
    <xf numFmtId="0" fontId="0" fillId="0" borderId="44" xfId="0" applyFont="1" applyBorder="1" applyAlignment="1">
      <alignment horizontal="center" vertical="distributed"/>
    </xf>
    <xf numFmtId="0" fontId="0" fillId="0" borderId="52" xfId="0" applyBorder="1" applyAlignment="1">
      <alignment horizontal="center" vertical="distributed"/>
    </xf>
    <xf numFmtId="0" fontId="0" fillId="0" borderId="49" xfId="0" applyBorder="1" applyAlignment="1">
      <alignment horizontal="center" vertical="distributed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tionalargumentator.com/actuaryguide/6-study-guide.html" TargetMode="External" /><Relationship Id="rId2" Type="http://schemas.openxmlformats.org/officeDocument/2006/relationships/hyperlink" Target="http://creativecommons.org/licenses/by-sa/3.0/" TargetMode="External" /><Relationship Id="rId3" Type="http://schemas.openxmlformats.org/officeDocument/2006/relationships/hyperlink" Target="http://www.casact.org/pubs/Friedland_estimating.pdf" TargetMode="External" /><Relationship Id="rId4" Type="http://schemas.openxmlformats.org/officeDocument/2006/relationships/hyperlink" Target="http://www.casact.org/admissions/studytools/exam6/fall07-6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4"/>
  <sheetViews>
    <sheetView tabSelected="1" zoomScale="115" zoomScaleNormal="115" zoomScalePageLayoutView="0" workbookViewId="0" topLeftCell="A1">
      <selection activeCell="A30" sqref="A30:G30"/>
    </sheetView>
  </sheetViews>
  <sheetFormatPr defaultColWidth="9.140625" defaultRowHeight="12.75"/>
  <cols>
    <col min="1" max="1" width="12.00390625" style="0" customWidth="1"/>
    <col min="2" max="2" width="15.140625" style="0" customWidth="1"/>
    <col min="3" max="3" width="14.8515625" style="0" customWidth="1"/>
    <col min="4" max="4" width="15.140625" style="0" customWidth="1"/>
    <col min="5" max="5" width="14.7109375" style="0" customWidth="1"/>
    <col min="6" max="6" width="21.57421875" style="0" customWidth="1"/>
    <col min="7" max="7" width="10.28125" style="0" customWidth="1"/>
    <col min="9" max="9" width="12.8515625" style="0" customWidth="1"/>
    <col min="10" max="10" width="12.00390625" style="0" customWidth="1"/>
    <col min="11" max="11" width="16.421875" style="0" customWidth="1"/>
    <col min="12" max="12" width="16.57421875" style="0" customWidth="1"/>
    <col min="15" max="15" width="14.421875" style="0" customWidth="1"/>
  </cols>
  <sheetData>
    <row r="1" spans="1:6" ht="30" customHeight="1">
      <c r="A1" s="198" t="s">
        <v>8</v>
      </c>
      <c r="B1" s="199"/>
      <c r="C1" s="199"/>
      <c r="D1" s="199"/>
      <c r="E1" s="199"/>
      <c r="F1" s="200"/>
    </row>
    <row r="2" spans="1:6" ht="15">
      <c r="A2" s="201" t="s">
        <v>0</v>
      </c>
      <c r="B2" s="202"/>
      <c r="C2" s="202"/>
      <c r="D2" s="202"/>
      <c r="E2" s="202"/>
      <c r="F2" s="203"/>
    </row>
    <row r="3" spans="1:6" ht="15.75" thickBot="1">
      <c r="A3" s="204" t="s">
        <v>6</v>
      </c>
      <c r="B3" s="205"/>
      <c r="C3" s="205" t="s">
        <v>1</v>
      </c>
      <c r="D3" s="205"/>
      <c r="E3" s="205"/>
      <c r="F3" s="206"/>
    </row>
    <row r="4" spans="1:6" ht="15.75" thickBot="1">
      <c r="A4" s="135" t="s">
        <v>2</v>
      </c>
      <c r="B4" s="188"/>
      <c r="C4" s="188"/>
      <c r="D4" s="188"/>
      <c r="E4" s="188"/>
      <c r="F4" s="136"/>
    </row>
    <row r="5" spans="1:6" ht="15">
      <c r="A5" s="189" t="s">
        <v>3</v>
      </c>
      <c r="B5" s="190"/>
      <c r="C5" s="190"/>
      <c r="D5" s="190"/>
      <c r="E5" s="190"/>
      <c r="F5" s="191"/>
    </row>
    <row r="6" spans="1:6" ht="15">
      <c r="A6" s="192" t="s">
        <v>4</v>
      </c>
      <c r="B6" s="193"/>
      <c r="C6" s="193"/>
      <c r="D6" s="193"/>
      <c r="E6" s="193"/>
      <c r="F6" s="194"/>
    </row>
    <row r="7" spans="1:6" ht="15.75" thickBot="1">
      <c r="A7" s="195" t="s">
        <v>7</v>
      </c>
      <c r="B7" s="196"/>
      <c r="C7" s="196"/>
      <c r="D7" s="196"/>
      <c r="E7" s="196"/>
      <c r="F7" s="197"/>
    </row>
    <row r="8" spans="1:6" ht="12.75">
      <c r="A8" s="207" t="s">
        <v>5</v>
      </c>
      <c r="B8" s="208"/>
      <c r="C8" s="208"/>
      <c r="D8" s="208"/>
      <c r="E8" s="208"/>
      <c r="F8" s="209"/>
    </row>
    <row r="9" spans="1:6" ht="18" customHeight="1" thickBot="1">
      <c r="A9" s="210"/>
      <c r="B9" s="211"/>
      <c r="C9" s="211"/>
      <c r="D9" s="211"/>
      <c r="E9" s="211"/>
      <c r="F9" s="212"/>
    </row>
    <row r="10" ht="13.5" thickBot="1">
      <c r="F10" s="1"/>
    </row>
    <row r="11" spans="1:14" ht="40.5" customHeight="1" thickBot="1">
      <c r="A11" s="213" t="s">
        <v>27</v>
      </c>
      <c r="B11" s="214"/>
      <c r="C11" s="214"/>
      <c r="D11" s="214"/>
      <c r="E11" s="214"/>
      <c r="F11" s="215"/>
      <c r="I11" s="155" t="s">
        <v>26</v>
      </c>
      <c r="J11" s="156"/>
      <c r="K11" s="156"/>
      <c r="L11" s="156"/>
      <c r="M11" s="156"/>
      <c r="N11" s="157"/>
    </row>
    <row r="12" spans="1:15" ht="12" customHeight="1" thickBot="1">
      <c r="A12" s="2"/>
      <c r="B12" s="174" t="s">
        <v>16</v>
      </c>
      <c r="C12" s="175"/>
      <c r="D12" s="175"/>
      <c r="E12" s="175"/>
      <c r="F12" s="175"/>
      <c r="G12" s="176"/>
      <c r="I12" s="2"/>
      <c r="J12" s="174" t="s">
        <v>28</v>
      </c>
      <c r="K12" s="175"/>
      <c r="L12" s="175"/>
      <c r="M12" s="175"/>
      <c r="N12" s="176"/>
      <c r="O12" s="22"/>
    </row>
    <row r="13" spans="1:15" ht="30" customHeight="1" thickBot="1">
      <c r="A13" s="7" t="s">
        <v>9</v>
      </c>
      <c r="B13" s="8">
        <v>6</v>
      </c>
      <c r="C13" s="9">
        <v>12</v>
      </c>
      <c r="D13" s="9">
        <v>18</v>
      </c>
      <c r="E13" s="9">
        <v>24</v>
      </c>
      <c r="F13" s="9">
        <v>30</v>
      </c>
      <c r="G13" s="10">
        <v>36</v>
      </c>
      <c r="I13" s="7" t="s">
        <v>9</v>
      </c>
      <c r="J13" s="20" t="s">
        <v>21</v>
      </c>
      <c r="K13" s="21" t="s">
        <v>22</v>
      </c>
      <c r="L13" s="21" t="s">
        <v>23</v>
      </c>
      <c r="M13" s="21" t="s">
        <v>24</v>
      </c>
      <c r="N13" s="23" t="s">
        <v>25</v>
      </c>
      <c r="O13" s="3"/>
    </row>
    <row r="14" spans="1:15" ht="12.75">
      <c r="A14" s="5" t="s">
        <v>10</v>
      </c>
      <c r="B14" s="11">
        <v>1100</v>
      </c>
      <c r="C14" s="12">
        <v>1230</v>
      </c>
      <c r="D14" s="12">
        <v>1320</v>
      </c>
      <c r="E14" s="12">
        <v>1450</v>
      </c>
      <c r="F14" s="12">
        <v>1560</v>
      </c>
      <c r="G14" s="13">
        <v>1600</v>
      </c>
      <c r="I14" s="5" t="s">
        <v>10</v>
      </c>
      <c r="J14" s="11"/>
      <c r="K14" s="12"/>
      <c r="L14" s="12"/>
      <c r="M14" s="12"/>
      <c r="N14" s="13"/>
      <c r="O14" s="3"/>
    </row>
    <row r="15" spans="1:15" ht="12.75">
      <c r="A15" s="5" t="s">
        <v>11</v>
      </c>
      <c r="B15" s="14">
        <v>1030</v>
      </c>
      <c r="C15" s="4">
        <v>1092</v>
      </c>
      <c r="D15" s="4">
        <v>1430</v>
      </c>
      <c r="E15" s="4">
        <v>1505</v>
      </c>
      <c r="F15" s="4">
        <v>1799</v>
      </c>
      <c r="G15" s="15"/>
      <c r="I15" s="5" t="s">
        <v>11</v>
      </c>
      <c r="J15" s="14"/>
      <c r="K15" s="4"/>
      <c r="L15" s="4"/>
      <c r="M15" s="4"/>
      <c r="N15" s="15"/>
      <c r="O15" s="3"/>
    </row>
    <row r="16" spans="1:15" ht="12.75">
      <c r="A16" s="5" t="s">
        <v>12</v>
      </c>
      <c r="B16" s="14">
        <v>1034</v>
      </c>
      <c r="C16" s="4">
        <v>1105</v>
      </c>
      <c r="D16" s="4">
        <v>1299</v>
      </c>
      <c r="E16" s="4">
        <v>1400</v>
      </c>
      <c r="F16" s="4"/>
      <c r="G16" s="15"/>
      <c r="I16" s="5" t="s">
        <v>12</v>
      </c>
      <c r="J16" s="14"/>
      <c r="K16" s="4"/>
      <c r="L16" s="4"/>
      <c r="M16" s="4"/>
      <c r="N16" s="15"/>
      <c r="O16" s="3"/>
    </row>
    <row r="17" spans="1:15" ht="12.75">
      <c r="A17" s="5" t="s">
        <v>13</v>
      </c>
      <c r="B17" s="14">
        <v>1200</v>
      </c>
      <c r="C17" s="4">
        <v>1249</v>
      </c>
      <c r="D17" s="4">
        <v>1402</v>
      </c>
      <c r="E17" s="4"/>
      <c r="F17" s="4"/>
      <c r="G17" s="15"/>
      <c r="I17" s="5" t="s">
        <v>13</v>
      </c>
      <c r="J17" s="14"/>
      <c r="K17" s="4"/>
      <c r="L17" s="4"/>
      <c r="M17" s="4"/>
      <c r="N17" s="15"/>
      <c r="O17" s="3"/>
    </row>
    <row r="18" spans="1:15" ht="12.75">
      <c r="A18" s="5" t="s">
        <v>14</v>
      </c>
      <c r="B18" s="14">
        <v>1245</v>
      </c>
      <c r="C18" s="4">
        <v>1346</v>
      </c>
      <c r="D18" s="4"/>
      <c r="E18" s="4"/>
      <c r="F18" s="4"/>
      <c r="G18" s="15"/>
      <c r="I18" s="5" t="s">
        <v>14</v>
      </c>
      <c r="J18" s="14"/>
      <c r="K18" s="4"/>
      <c r="L18" s="4"/>
      <c r="M18" s="4"/>
      <c r="N18" s="15"/>
      <c r="O18" s="3"/>
    </row>
    <row r="19" spans="1:15" ht="13.5" thickBot="1">
      <c r="A19" s="6" t="s">
        <v>15</v>
      </c>
      <c r="B19" s="16">
        <v>1123</v>
      </c>
      <c r="C19" s="17"/>
      <c r="D19" s="17"/>
      <c r="E19" s="17"/>
      <c r="F19" s="17"/>
      <c r="G19" s="18"/>
      <c r="I19" s="5"/>
      <c r="J19" s="24"/>
      <c r="K19" s="25"/>
      <c r="L19" s="25"/>
      <c r="M19" s="25"/>
      <c r="N19" s="26"/>
      <c r="O19" s="3"/>
    </row>
    <row r="20" spans="1:14" ht="39.75" customHeight="1" thickBot="1">
      <c r="A20" s="2"/>
      <c r="B20" s="155" t="s">
        <v>17</v>
      </c>
      <c r="C20" s="156"/>
      <c r="D20" s="156"/>
      <c r="E20" s="156"/>
      <c r="F20" s="156"/>
      <c r="G20" s="157"/>
      <c r="I20" s="30" t="s">
        <v>30</v>
      </c>
      <c r="J20" s="28"/>
      <c r="K20" s="12"/>
      <c r="L20" s="12"/>
      <c r="M20" s="12"/>
      <c r="N20" s="13"/>
    </row>
    <row r="21" spans="1:14" ht="39" thickBot="1">
      <c r="A21" s="7" t="s">
        <v>9</v>
      </c>
      <c r="B21" s="8">
        <v>6</v>
      </c>
      <c r="C21" s="9">
        <v>12</v>
      </c>
      <c r="D21" s="9">
        <v>18</v>
      </c>
      <c r="E21" s="9">
        <v>24</v>
      </c>
      <c r="F21" s="9">
        <v>30</v>
      </c>
      <c r="G21" s="10">
        <v>36</v>
      </c>
      <c r="I21" s="31" t="s">
        <v>31</v>
      </c>
      <c r="J21" s="29"/>
      <c r="K21" s="17"/>
      <c r="L21" s="17"/>
      <c r="M21" s="17"/>
      <c r="N21" s="18"/>
    </row>
    <row r="22" spans="1:14" ht="13.5" thickBot="1">
      <c r="A22" s="19" t="s">
        <v>10</v>
      </c>
      <c r="B22" s="11">
        <v>1302</v>
      </c>
      <c r="C22" s="12">
        <v>1444</v>
      </c>
      <c r="D22" s="12">
        <v>1543</v>
      </c>
      <c r="E22" s="12">
        <v>1504</v>
      </c>
      <c r="F22" s="12">
        <v>1585</v>
      </c>
      <c r="G22" s="13">
        <v>1600</v>
      </c>
      <c r="I22" s="35"/>
      <c r="J22" s="174" t="s">
        <v>29</v>
      </c>
      <c r="K22" s="175"/>
      <c r="L22" s="175"/>
      <c r="M22" s="175"/>
      <c r="N22" s="176"/>
    </row>
    <row r="23" spans="1:14" ht="26.25" thickBot="1">
      <c r="A23" s="5" t="s">
        <v>11</v>
      </c>
      <c r="B23" s="14">
        <v>1239</v>
      </c>
      <c r="C23" s="4">
        <v>1445</v>
      </c>
      <c r="D23" s="4">
        <v>1650</v>
      </c>
      <c r="E23" s="4">
        <v>1778</v>
      </c>
      <c r="F23" s="4">
        <v>1843</v>
      </c>
      <c r="G23" s="15"/>
      <c r="I23" s="7" t="s">
        <v>9</v>
      </c>
      <c r="J23" s="20" t="s">
        <v>21</v>
      </c>
      <c r="K23" s="21" t="s">
        <v>22</v>
      </c>
      <c r="L23" s="21" t="s">
        <v>23</v>
      </c>
      <c r="M23" s="21" t="s">
        <v>24</v>
      </c>
      <c r="N23" s="23" t="s">
        <v>25</v>
      </c>
    </row>
    <row r="24" spans="1:14" ht="12.75">
      <c r="A24" s="5" t="s">
        <v>12</v>
      </c>
      <c r="B24" s="14">
        <v>1130</v>
      </c>
      <c r="C24" s="4">
        <v>1330</v>
      </c>
      <c r="D24" s="4">
        <v>1440</v>
      </c>
      <c r="E24" s="4">
        <v>1675</v>
      </c>
      <c r="F24" s="4"/>
      <c r="G24" s="15"/>
      <c r="I24" s="5" t="s">
        <v>10</v>
      </c>
      <c r="J24" s="11"/>
      <c r="K24" s="12"/>
      <c r="L24" s="12"/>
      <c r="M24" s="12"/>
      <c r="N24" s="13"/>
    </row>
    <row r="25" spans="1:14" ht="12.75">
      <c r="A25" s="5" t="s">
        <v>13</v>
      </c>
      <c r="B25" s="14">
        <v>1456</v>
      </c>
      <c r="C25" s="4">
        <v>1555</v>
      </c>
      <c r="D25" s="4">
        <v>1875</v>
      </c>
      <c r="E25" s="4"/>
      <c r="F25" s="4"/>
      <c r="G25" s="15"/>
      <c r="I25" s="5" t="s">
        <v>11</v>
      </c>
      <c r="J25" s="14"/>
      <c r="K25" s="4"/>
      <c r="L25" s="4"/>
      <c r="M25" s="4"/>
      <c r="N25" s="15"/>
    </row>
    <row r="26" spans="1:14" ht="12.75">
      <c r="A26" s="5" t="s">
        <v>14</v>
      </c>
      <c r="B26" s="14">
        <v>1560</v>
      </c>
      <c r="C26" s="4">
        <v>1684</v>
      </c>
      <c r="D26" s="4"/>
      <c r="E26" s="4"/>
      <c r="F26" s="4"/>
      <c r="G26" s="15"/>
      <c r="I26" s="5" t="s">
        <v>12</v>
      </c>
      <c r="J26" s="14"/>
      <c r="K26" s="4"/>
      <c r="L26" s="4"/>
      <c r="M26" s="4"/>
      <c r="N26" s="15"/>
    </row>
    <row r="27" spans="1:14" ht="13.5" thickBot="1">
      <c r="A27" s="6" t="s">
        <v>15</v>
      </c>
      <c r="B27" s="16">
        <v>1500</v>
      </c>
      <c r="C27" s="17"/>
      <c r="D27" s="17"/>
      <c r="E27" s="17"/>
      <c r="F27" s="17"/>
      <c r="G27" s="18"/>
      <c r="I27" s="5" t="s">
        <v>13</v>
      </c>
      <c r="J27" s="14"/>
      <c r="K27" s="4"/>
      <c r="L27" s="4"/>
      <c r="M27" s="4"/>
      <c r="N27" s="15"/>
    </row>
    <row r="28" spans="1:14" ht="12.75">
      <c r="A28" s="180" t="s">
        <v>18</v>
      </c>
      <c r="B28" s="165"/>
      <c r="C28" s="165"/>
      <c r="D28" s="165"/>
      <c r="E28" s="165"/>
      <c r="F28" s="165"/>
      <c r="G28" s="166"/>
      <c r="I28" s="5" t="s">
        <v>14</v>
      </c>
      <c r="J28" s="14"/>
      <c r="K28" s="4"/>
      <c r="L28" s="4"/>
      <c r="M28" s="4"/>
      <c r="N28" s="15"/>
    </row>
    <row r="29" spans="1:14" ht="27.75" customHeight="1" thickBot="1">
      <c r="A29" s="185" t="s">
        <v>56</v>
      </c>
      <c r="B29" s="186"/>
      <c r="C29" s="186"/>
      <c r="D29" s="186"/>
      <c r="E29" s="186"/>
      <c r="F29" s="186"/>
      <c r="G29" s="187"/>
      <c r="I29" s="6"/>
      <c r="J29" s="16"/>
      <c r="K29" s="17"/>
      <c r="L29" s="17"/>
      <c r="M29" s="17"/>
      <c r="N29" s="18"/>
    </row>
    <row r="30" spans="1:14" ht="38.25">
      <c r="A30" s="219" t="s">
        <v>113</v>
      </c>
      <c r="B30" s="186"/>
      <c r="C30" s="186"/>
      <c r="D30" s="186"/>
      <c r="E30" s="186"/>
      <c r="F30" s="186"/>
      <c r="G30" s="187"/>
      <c r="I30" s="30" t="s">
        <v>30</v>
      </c>
      <c r="J30" s="28"/>
      <c r="K30" s="12"/>
      <c r="L30" s="12"/>
      <c r="M30" s="12"/>
      <c r="N30" s="13"/>
    </row>
    <row r="31" spans="1:14" ht="36.75" customHeight="1" thickBot="1">
      <c r="A31" s="167" t="s">
        <v>114</v>
      </c>
      <c r="B31" s="168"/>
      <c r="C31" s="168"/>
      <c r="D31" s="168"/>
      <c r="E31" s="168"/>
      <c r="F31" s="168"/>
      <c r="G31" s="169"/>
      <c r="I31" s="31" t="s">
        <v>32</v>
      </c>
      <c r="J31" s="29"/>
      <c r="K31" s="17"/>
      <c r="L31" s="17"/>
      <c r="M31" s="17"/>
      <c r="N31" s="18"/>
    </row>
    <row r="32" spans="1:7" ht="12.75">
      <c r="A32" s="148" t="s">
        <v>19</v>
      </c>
      <c r="B32" s="146"/>
      <c r="C32" s="146"/>
      <c r="D32" s="146"/>
      <c r="E32" s="146"/>
      <c r="F32" s="146"/>
      <c r="G32" s="147"/>
    </row>
    <row r="33" spans="1:7" ht="12.75">
      <c r="A33" s="149" t="s">
        <v>20</v>
      </c>
      <c r="B33" s="150"/>
      <c r="C33" s="150"/>
      <c r="D33" s="150"/>
      <c r="E33" s="150"/>
      <c r="F33" s="150"/>
      <c r="G33" s="151"/>
    </row>
    <row r="34" spans="1:7" ht="13.5" thickBot="1">
      <c r="A34" s="173"/>
      <c r="B34" s="141"/>
      <c r="C34" s="141"/>
      <c r="D34" s="141"/>
      <c r="E34" s="141"/>
      <c r="F34" s="141"/>
      <c r="G34" s="142"/>
    </row>
    <row r="35" spans="1:12" ht="13.5" thickBot="1">
      <c r="A35" s="155" t="s">
        <v>33</v>
      </c>
      <c r="B35" s="156"/>
      <c r="C35" s="156"/>
      <c r="D35" s="156"/>
      <c r="E35" s="156"/>
      <c r="F35" s="157"/>
      <c r="I35" s="145" t="s">
        <v>112</v>
      </c>
      <c r="J35" s="183"/>
      <c r="K35" s="183"/>
      <c r="L35" s="184"/>
    </row>
    <row r="36" spans="1:12" ht="13.5" thickBot="1">
      <c r="A36" s="2"/>
      <c r="B36" s="174" t="s">
        <v>28</v>
      </c>
      <c r="C36" s="175"/>
      <c r="D36" s="175"/>
      <c r="E36" s="175"/>
      <c r="F36" s="176"/>
      <c r="I36" s="36"/>
      <c r="J36" s="46" t="s">
        <v>38</v>
      </c>
      <c r="K36" s="47" t="s">
        <v>39</v>
      </c>
      <c r="L36" s="48" t="s">
        <v>40</v>
      </c>
    </row>
    <row r="37" spans="1:12" ht="75.75" thickBot="1">
      <c r="A37" s="7" t="s">
        <v>9</v>
      </c>
      <c r="B37" s="37" t="s">
        <v>21</v>
      </c>
      <c r="C37" s="38" t="s">
        <v>22</v>
      </c>
      <c r="D37" s="38" t="s">
        <v>23</v>
      </c>
      <c r="E37" s="38" t="s">
        <v>24</v>
      </c>
      <c r="F37" s="39" t="s">
        <v>25</v>
      </c>
      <c r="I37" s="7" t="s">
        <v>9</v>
      </c>
      <c r="J37" s="49" t="s">
        <v>41</v>
      </c>
      <c r="K37" s="49" t="s">
        <v>42</v>
      </c>
      <c r="L37" s="50" t="s">
        <v>43</v>
      </c>
    </row>
    <row r="38" spans="1:12" ht="12.75">
      <c r="A38" s="36" t="s">
        <v>10</v>
      </c>
      <c r="B38" s="11">
        <f>C14/B14</f>
        <v>1.1181818181818182</v>
      </c>
      <c r="C38" s="12">
        <f aca="true" t="shared" si="0" ref="C38:F39">D14/C14</f>
        <v>1.0731707317073171</v>
      </c>
      <c r="D38" s="12">
        <f t="shared" si="0"/>
        <v>1.0984848484848484</v>
      </c>
      <c r="E38" s="12">
        <f t="shared" si="0"/>
        <v>1.0758620689655172</v>
      </c>
      <c r="F38" s="13">
        <f t="shared" si="0"/>
        <v>1.0256410256410255</v>
      </c>
      <c r="I38" s="51" t="s">
        <v>10</v>
      </c>
      <c r="J38" s="40"/>
      <c r="K38" s="40"/>
      <c r="L38" s="41"/>
    </row>
    <row r="39" spans="1:12" ht="12.75">
      <c r="A39" s="36" t="s">
        <v>11</v>
      </c>
      <c r="B39" s="14">
        <f aca="true" t="shared" si="1" ref="B39:D42">C15/B15</f>
        <v>1.0601941747572816</v>
      </c>
      <c r="C39" s="4">
        <f t="shared" si="1"/>
        <v>1.3095238095238095</v>
      </c>
      <c r="D39" s="4">
        <f t="shared" si="1"/>
        <v>1.0524475524475525</v>
      </c>
      <c r="E39" s="4">
        <f t="shared" si="0"/>
        <v>1.1953488372093024</v>
      </c>
      <c r="F39" s="15"/>
      <c r="I39" s="51" t="s">
        <v>11</v>
      </c>
      <c r="J39" s="4"/>
      <c r="K39" s="4"/>
      <c r="L39" s="15"/>
    </row>
    <row r="40" spans="1:12" ht="12.75">
      <c r="A40" s="36" t="s">
        <v>12</v>
      </c>
      <c r="B40" s="14">
        <f t="shared" si="1"/>
        <v>1.0686653771760155</v>
      </c>
      <c r="C40" s="4">
        <f t="shared" si="1"/>
        <v>1.1755656108597285</v>
      </c>
      <c r="D40" s="4">
        <f t="shared" si="1"/>
        <v>1.077752117013087</v>
      </c>
      <c r="E40" s="4"/>
      <c r="F40" s="15"/>
      <c r="I40" s="51" t="s">
        <v>12</v>
      </c>
      <c r="J40" s="4"/>
      <c r="K40" s="4"/>
      <c r="L40" s="15"/>
    </row>
    <row r="41" spans="1:12" ht="12.75">
      <c r="A41" s="36" t="s">
        <v>13</v>
      </c>
      <c r="B41" s="14">
        <f t="shared" si="1"/>
        <v>1.0408333333333333</v>
      </c>
      <c r="C41" s="4">
        <f t="shared" si="1"/>
        <v>1.1224979983987189</v>
      </c>
      <c r="D41" s="4"/>
      <c r="E41" s="4"/>
      <c r="F41" s="15"/>
      <c r="I41" s="51" t="s">
        <v>13</v>
      </c>
      <c r="J41" s="4"/>
      <c r="K41" s="4"/>
      <c r="L41" s="15"/>
    </row>
    <row r="42" spans="1:12" ht="12.75">
      <c r="A42" s="36" t="s">
        <v>14</v>
      </c>
      <c r="B42" s="14">
        <f t="shared" si="1"/>
        <v>1.0811244979919679</v>
      </c>
      <c r="C42" s="4"/>
      <c r="D42" s="4"/>
      <c r="E42" s="4"/>
      <c r="F42" s="15"/>
      <c r="I42" s="51" t="s">
        <v>14</v>
      </c>
      <c r="J42" s="4"/>
      <c r="K42" s="4"/>
      <c r="L42" s="15"/>
    </row>
    <row r="43" spans="1:12" ht="13.5" thickBot="1">
      <c r="A43" s="36"/>
      <c r="B43" s="16"/>
      <c r="C43" s="17"/>
      <c r="D43" s="17"/>
      <c r="E43" s="17"/>
      <c r="F43" s="18"/>
      <c r="I43" s="52" t="s">
        <v>15</v>
      </c>
      <c r="J43" s="17"/>
      <c r="K43" s="17"/>
      <c r="L43" s="18"/>
    </row>
    <row r="44" spans="1:6" ht="38.25">
      <c r="A44" s="30" t="s">
        <v>30</v>
      </c>
      <c r="B44" s="27">
        <f>SUM(B38:B42)/5</f>
        <v>1.0737998402880833</v>
      </c>
      <c r="C44" s="40">
        <f>SUM(C38:C41)/4</f>
        <v>1.1701895376223934</v>
      </c>
      <c r="D44" s="40">
        <f>SUM(D38:D40)/3</f>
        <v>1.0762281726484961</v>
      </c>
      <c r="E44" s="40">
        <f>SUM(E38:E39)/2</f>
        <v>1.1356054530874098</v>
      </c>
      <c r="F44" s="41">
        <f>F38</f>
        <v>1.0256410256410255</v>
      </c>
    </row>
    <row r="45" spans="1:6" ht="39" thickBot="1">
      <c r="A45" s="31" t="s">
        <v>31</v>
      </c>
      <c r="B45" s="29">
        <f>B44*C44*D44*E44*F44</f>
        <v>1.5750950112876116</v>
      </c>
      <c r="C45" s="17">
        <f>C44*D44*E44*F44</f>
        <v>1.4668422849318352</v>
      </c>
      <c r="D45" s="17">
        <f>D44*E44*F44</f>
        <v>1.253508288847108</v>
      </c>
      <c r="E45" s="17">
        <f>E44*F44</f>
        <v>1.1647235416281125</v>
      </c>
      <c r="F45" s="18">
        <f>F44</f>
        <v>1.0256410256410255</v>
      </c>
    </row>
    <row r="46" spans="1:6" ht="13.5" thickBot="1">
      <c r="A46" s="35"/>
      <c r="B46" s="32" t="s">
        <v>29</v>
      </c>
      <c r="C46" s="33"/>
      <c r="D46" s="33"/>
      <c r="E46" s="33"/>
      <c r="F46" s="34"/>
    </row>
    <row r="47" spans="1:6" ht="26.25" thickBot="1">
      <c r="A47" s="7" t="s">
        <v>9</v>
      </c>
      <c r="B47" s="37" t="s">
        <v>21</v>
      </c>
      <c r="C47" s="38" t="s">
        <v>22</v>
      </c>
      <c r="D47" s="38" t="s">
        <v>23</v>
      </c>
      <c r="E47" s="38" t="s">
        <v>24</v>
      </c>
      <c r="F47" s="39" t="s">
        <v>25</v>
      </c>
    </row>
    <row r="48" spans="1:6" ht="12.75">
      <c r="A48" s="36" t="s">
        <v>10</v>
      </c>
      <c r="B48" s="11">
        <f>C22/B22</f>
        <v>1.109062980030722</v>
      </c>
      <c r="C48" s="12">
        <f aca="true" t="shared" si="2" ref="C48:F49">D22/C22</f>
        <v>1.0685595567867037</v>
      </c>
      <c r="D48" s="12">
        <f t="shared" si="2"/>
        <v>0.9747245625405055</v>
      </c>
      <c r="E48" s="12">
        <f t="shared" si="2"/>
        <v>1.0538563829787233</v>
      </c>
      <c r="F48" s="13">
        <f t="shared" si="2"/>
        <v>1.0094637223974763</v>
      </c>
    </row>
    <row r="49" spans="1:6" ht="12.75">
      <c r="A49" s="36" t="s">
        <v>11</v>
      </c>
      <c r="B49" s="14">
        <f aca="true" t="shared" si="3" ref="B49:D52">C23/B23</f>
        <v>1.1662631154156577</v>
      </c>
      <c r="C49" s="4">
        <f t="shared" si="3"/>
        <v>1.1418685121107266</v>
      </c>
      <c r="D49" s="4">
        <f t="shared" si="3"/>
        <v>1.0775757575757576</v>
      </c>
      <c r="E49" s="4">
        <f t="shared" si="2"/>
        <v>1.0365579302587176</v>
      </c>
      <c r="F49" s="15"/>
    </row>
    <row r="50" spans="1:6" ht="12.75">
      <c r="A50" s="36" t="s">
        <v>12</v>
      </c>
      <c r="B50" s="14">
        <f t="shared" si="3"/>
        <v>1.176991150442478</v>
      </c>
      <c r="C50" s="4">
        <f t="shared" si="3"/>
        <v>1.0827067669172932</v>
      </c>
      <c r="D50" s="4">
        <f t="shared" si="3"/>
        <v>1.1631944444444444</v>
      </c>
      <c r="E50" s="4"/>
      <c r="F50" s="15"/>
    </row>
    <row r="51" spans="1:6" ht="12.75">
      <c r="A51" s="36" t="s">
        <v>13</v>
      </c>
      <c r="B51" s="14">
        <f t="shared" si="3"/>
        <v>1.0679945054945055</v>
      </c>
      <c r="C51" s="4">
        <f t="shared" si="3"/>
        <v>1.2057877813504823</v>
      </c>
      <c r="D51" s="4"/>
      <c r="E51" s="4"/>
      <c r="F51" s="15"/>
    </row>
    <row r="52" spans="1:6" ht="12.75">
      <c r="A52" s="36" t="s">
        <v>14</v>
      </c>
      <c r="B52" s="14">
        <f t="shared" si="3"/>
        <v>1.0794871794871794</v>
      </c>
      <c r="C52" s="4"/>
      <c r="D52" s="4"/>
      <c r="E52" s="4"/>
      <c r="F52" s="15"/>
    </row>
    <row r="53" spans="1:6" ht="13.5" thickBot="1">
      <c r="A53" s="42"/>
      <c r="B53" s="16"/>
      <c r="C53" s="17"/>
      <c r="D53" s="17"/>
      <c r="E53" s="17"/>
      <c r="F53" s="18"/>
    </row>
    <row r="54" spans="1:6" ht="39" thickBot="1">
      <c r="A54" s="30" t="s">
        <v>30</v>
      </c>
      <c r="B54" s="27">
        <f>SUM(B48:B52)/5</f>
        <v>1.1199597861741084</v>
      </c>
      <c r="C54" s="40">
        <f>SUM(C48:C51)/4</f>
        <v>1.1247306542913014</v>
      </c>
      <c r="D54" s="40">
        <f>SUM(D48:D50)/3</f>
        <v>1.0718315881869025</v>
      </c>
      <c r="E54" s="40">
        <f>SUM(E48:E49)/2</f>
        <v>1.0452071566187204</v>
      </c>
      <c r="F54" s="41">
        <f>F48</f>
        <v>1.0094637223974763</v>
      </c>
    </row>
    <row r="55" spans="1:15" ht="39" customHeight="1" thickBot="1">
      <c r="A55" s="31" t="s">
        <v>32</v>
      </c>
      <c r="B55" s="29">
        <f>B54*C54*D54*E54*F54</f>
        <v>1.4245267331434202</v>
      </c>
      <c r="C55" s="17">
        <f>C54*D54*E54*F54</f>
        <v>1.2719445383032388</v>
      </c>
      <c r="D55" s="17">
        <f>D54*E54*F54</f>
        <v>1.130888122814344</v>
      </c>
      <c r="E55" s="17">
        <f>E54*F54</f>
        <v>1.0550987069968156</v>
      </c>
      <c r="F55" s="18">
        <f>F54</f>
        <v>1.0094637223974763</v>
      </c>
      <c r="I55" s="155" t="s">
        <v>45</v>
      </c>
      <c r="J55" s="156"/>
      <c r="K55" s="156"/>
      <c r="L55" s="156"/>
      <c r="M55" s="156"/>
      <c r="N55" s="156"/>
      <c r="O55" s="157"/>
    </row>
    <row r="56" spans="9:15" ht="13.5" thickBot="1">
      <c r="I56" s="2"/>
      <c r="J56" s="174" t="s">
        <v>46</v>
      </c>
      <c r="K56" s="175"/>
      <c r="L56" s="175"/>
      <c r="M56" s="175"/>
      <c r="N56" s="175"/>
      <c r="O56" s="176"/>
    </row>
    <row r="57" spans="1:15" ht="25.5" customHeight="1" thickBot="1">
      <c r="A57" s="170" t="s">
        <v>36</v>
      </c>
      <c r="B57" s="171"/>
      <c r="C57" s="171"/>
      <c r="D57" s="171"/>
      <c r="E57" s="171"/>
      <c r="F57" s="171"/>
      <c r="G57" s="172"/>
      <c r="I57" s="7" t="s">
        <v>9</v>
      </c>
      <c r="J57" s="8">
        <v>6</v>
      </c>
      <c r="K57" s="9">
        <v>12</v>
      </c>
      <c r="L57" s="9">
        <v>18</v>
      </c>
      <c r="M57" s="9">
        <v>24</v>
      </c>
      <c r="N57" s="9">
        <v>30</v>
      </c>
      <c r="O57" s="10">
        <v>36</v>
      </c>
    </row>
    <row r="58" spans="1:15" ht="12.75">
      <c r="A58" s="180" t="s">
        <v>34</v>
      </c>
      <c r="B58" s="165"/>
      <c r="C58" s="165"/>
      <c r="D58" s="165"/>
      <c r="E58" s="165"/>
      <c r="F58" s="165"/>
      <c r="G58" s="166"/>
      <c r="I58" s="5" t="s">
        <v>10</v>
      </c>
      <c r="J58" s="11"/>
      <c r="K58" s="12"/>
      <c r="L58" s="12"/>
      <c r="M58" s="12"/>
      <c r="N58" s="12"/>
      <c r="O58" s="13"/>
    </row>
    <row r="59" spans="1:15" ht="12.75">
      <c r="A59" s="43" t="s">
        <v>35</v>
      </c>
      <c r="B59" s="44"/>
      <c r="C59" s="44"/>
      <c r="D59" s="44"/>
      <c r="E59" s="44"/>
      <c r="F59" s="44"/>
      <c r="G59" s="45"/>
      <c r="I59" s="5" t="s">
        <v>11</v>
      </c>
      <c r="J59" s="14"/>
      <c r="K59" s="4"/>
      <c r="L59" s="4"/>
      <c r="M59" s="4"/>
      <c r="N59" s="4"/>
      <c r="O59" s="15"/>
    </row>
    <row r="60" spans="1:15" ht="30.75" customHeight="1" thickBot="1">
      <c r="A60" s="167" t="s">
        <v>37</v>
      </c>
      <c r="B60" s="181"/>
      <c r="C60" s="181"/>
      <c r="D60" s="181"/>
      <c r="E60" s="181"/>
      <c r="F60" s="181"/>
      <c r="G60" s="182"/>
      <c r="I60" s="5" t="s">
        <v>12</v>
      </c>
      <c r="J60" s="14"/>
      <c r="K60" s="4"/>
      <c r="L60" s="4"/>
      <c r="M60" s="4"/>
      <c r="N60" s="4"/>
      <c r="O60" s="15"/>
    </row>
    <row r="61" spans="1:15" ht="12.75">
      <c r="A61" s="148" t="s">
        <v>19</v>
      </c>
      <c r="B61" s="146"/>
      <c r="C61" s="146"/>
      <c r="D61" s="146"/>
      <c r="E61" s="146"/>
      <c r="F61" s="146"/>
      <c r="G61" s="147"/>
      <c r="I61" s="5" t="s">
        <v>13</v>
      </c>
      <c r="J61" s="14"/>
      <c r="K61" s="4"/>
      <c r="L61" s="4"/>
      <c r="M61" s="4"/>
      <c r="N61" s="4"/>
      <c r="O61" s="15"/>
    </row>
    <row r="62" spans="1:15" ht="12.75">
      <c r="A62" s="149" t="s">
        <v>20</v>
      </c>
      <c r="B62" s="150"/>
      <c r="C62" s="150"/>
      <c r="D62" s="150"/>
      <c r="E62" s="150"/>
      <c r="F62" s="150"/>
      <c r="G62" s="151"/>
      <c r="I62" s="5" t="s">
        <v>14</v>
      </c>
      <c r="J62" s="14"/>
      <c r="K62" s="4"/>
      <c r="L62" s="4"/>
      <c r="M62" s="4"/>
      <c r="N62" s="4"/>
      <c r="O62" s="15"/>
    </row>
    <row r="63" spans="1:15" ht="13.5" thickBot="1">
      <c r="A63" s="152" t="s">
        <v>44</v>
      </c>
      <c r="B63" s="141"/>
      <c r="C63" s="141"/>
      <c r="D63" s="141"/>
      <c r="E63" s="141"/>
      <c r="F63" s="141"/>
      <c r="G63" s="142"/>
      <c r="I63" s="6" t="s">
        <v>15</v>
      </c>
      <c r="J63" s="16"/>
      <c r="K63" s="17"/>
      <c r="L63" s="17"/>
      <c r="M63" s="17"/>
      <c r="N63" s="17"/>
      <c r="O63" s="18"/>
    </row>
    <row r="64" ht="13.5" thickBot="1"/>
    <row r="65" spans="1:4" ht="13.5" thickBot="1">
      <c r="A65" s="145" t="s">
        <v>111</v>
      </c>
      <c r="B65" s="183"/>
      <c r="C65" s="183"/>
      <c r="D65" s="184"/>
    </row>
    <row r="66" spans="1:4" ht="13.5" thickBot="1">
      <c r="A66" s="36"/>
      <c r="B66" s="46" t="s">
        <v>38</v>
      </c>
      <c r="C66" s="47" t="s">
        <v>39</v>
      </c>
      <c r="D66" s="48" t="s">
        <v>40</v>
      </c>
    </row>
    <row r="67" spans="1:4" ht="60.75" thickBot="1">
      <c r="A67" s="7" t="s">
        <v>9</v>
      </c>
      <c r="B67" s="49" t="s">
        <v>41</v>
      </c>
      <c r="C67" s="49" t="s">
        <v>42</v>
      </c>
      <c r="D67" s="50" t="s">
        <v>43</v>
      </c>
    </row>
    <row r="68" spans="1:4" ht="12.75">
      <c r="A68" s="51" t="s">
        <v>10</v>
      </c>
      <c r="B68" s="53">
        <f>G14</f>
        <v>1600</v>
      </c>
      <c r="C68" s="54">
        <f>G22</f>
        <v>1600</v>
      </c>
      <c r="D68" s="55">
        <f aca="true" t="shared" si="4" ref="D68:D73">(B68+C68)/2</f>
        <v>1600</v>
      </c>
    </row>
    <row r="69" spans="1:4" ht="12.75">
      <c r="A69" s="51" t="s">
        <v>11</v>
      </c>
      <c r="B69" s="56">
        <f>F15*F45</f>
        <v>1845.1282051282049</v>
      </c>
      <c r="C69" s="57">
        <f>F23*F55</f>
        <v>1860.4416403785488</v>
      </c>
      <c r="D69" s="58">
        <f t="shared" si="4"/>
        <v>1852.7849227533768</v>
      </c>
    </row>
    <row r="70" spans="1:4" ht="12.75">
      <c r="A70" s="51" t="s">
        <v>12</v>
      </c>
      <c r="B70" s="56">
        <f>E16*E45</f>
        <v>1630.6129582793576</v>
      </c>
      <c r="C70" s="57">
        <f>E24*E55</f>
        <v>1767.2903342196662</v>
      </c>
      <c r="D70" s="58">
        <f t="shared" si="4"/>
        <v>1698.951646249512</v>
      </c>
    </row>
    <row r="71" spans="1:4" ht="12.75">
      <c r="A71" s="51" t="s">
        <v>13</v>
      </c>
      <c r="B71" s="56">
        <f>D17*D45</f>
        <v>1757.4186209636455</v>
      </c>
      <c r="C71" s="57">
        <f>D25*D55</f>
        <v>2120.415230276895</v>
      </c>
      <c r="D71" s="58">
        <f t="shared" si="4"/>
        <v>1938.9169256202701</v>
      </c>
    </row>
    <row r="72" spans="1:4" ht="12.75">
      <c r="A72" s="51" t="s">
        <v>14</v>
      </c>
      <c r="B72" s="56">
        <f>C18*C45</f>
        <v>1974.3697155182501</v>
      </c>
      <c r="C72" s="57">
        <f>C26*C55</f>
        <v>2141.9546025026543</v>
      </c>
      <c r="D72" s="58">
        <f t="shared" si="4"/>
        <v>2058.1621590104523</v>
      </c>
    </row>
    <row r="73" spans="1:4" ht="13.5" thickBot="1">
      <c r="A73" s="52" t="s">
        <v>15</v>
      </c>
      <c r="B73" s="59">
        <f>B19*B45</f>
        <v>1768.831697675988</v>
      </c>
      <c r="C73" s="60">
        <f>B27*B55</f>
        <v>2136.79009971513</v>
      </c>
      <c r="D73" s="61">
        <f t="shared" si="4"/>
        <v>1952.810898695559</v>
      </c>
    </row>
    <row r="74" ht="13.5" thickBot="1"/>
    <row r="75" spans="1:7" ht="29.25" customHeight="1" thickBot="1">
      <c r="A75" s="170" t="s">
        <v>48</v>
      </c>
      <c r="B75" s="171"/>
      <c r="C75" s="171"/>
      <c r="D75" s="171"/>
      <c r="E75" s="171"/>
      <c r="F75" s="171"/>
      <c r="G75" s="172"/>
    </row>
    <row r="76" spans="1:7" ht="12.75">
      <c r="A76" s="148" t="s">
        <v>19</v>
      </c>
      <c r="B76" s="146"/>
      <c r="C76" s="146"/>
      <c r="D76" s="146"/>
      <c r="E76" s="146"/>
      <c r="F76" s="146"/>
      <c r="G76" s="147"/>
    </row>
    <row r="77" spans="1:7" ht="12.75">
      <c r="A77" s="149" t="s">
        <v>20</v>
      </c>
      <c r="B77" s="150"/>
      <c r="C77" s="150"/>
      <c r="D77" s="150"/>
      <c r="E77" s="150"/>
      <c r="F77" s="150"/>
      <c r="G77" s="151"/>
    </row>
    <row r="78" spans="1:7" ht="13.5" thickBot="1">
      <c r="A78" s="173"/>
      <c r="B78" s="141"/>
      <c r="C78" s="141"/>
      <c r="D78" s="141"/>
      <c r="E78" s="141"/>
      <c r="F78" s="141"/>
      <c r="G78" s="142"/>
    </row>
    <row r="79" spans="1:7" ht="13.5" thickBot="1">
      <c r="A79" s="155" t="s">
        <v>47</v>
      </c>
      <c r="B79" s="156"/>
      <c r="C79" s="156"/>
      <c r="D79" s="156"/>
      <c r="E79" s="156"/>
      <c r="F79" s="156"/>
      <c r="G79" s="157"/>
    </row>
    <row r="80" spans="1:7" ht="13.5" thickBot="1">
      <c r="A80" s="2"/>
      <c r="B80" s="174" t="s">
        <v>46</v>
      </c>
      <c r="C80" s="175"/>
      <c r="D80" s="175"/>
      <c r="E80" s="175"/>
      <c r="F80" s="175"/>
      <c r="G80" s="176"/>
    </row>
    <row r="81" spans="1:7" ht="26.25" thickBot="1">
      <c r="A81" s="7" t="s">
        <v>9</v>
      </c>
      <c r="B81" s="62">
        <v>6</v>
      </c>
      <c r="C81" s="63">
        <v>12</v>
      </c>
      <c r="D81" s="63">
        <v>18</v>
      </c>
      <c r="E81" s="63">
        <v>24</v>
      </c>
      <c r="F81" s="63">
        <v>30</v>
      </c>
      <c r="G81" s="64">
        <v>36</v>
      </c>
    </row>
    <row r="82" spans="1:7" ht="12.75">
      <c r="A82" s="36" t="s">
        <v>10</v>
      </c>
      <c r="B82" s="11">
        <f>B14/B22</f>
        <v>0.8448540706605223</v>
      </c>
      <c r="C82" s="12">
        <f aca="true" t="shared" si="5" ref="C82:G83">C14/C22</f>
        <v>0.8518005540166205</v>
      </c>
      <c r="D82" s="12">
        <f t="shared" si="5"/>
        <v>0.8554763447828905</v>
      </c>
      <c r="E82" s="12">
        <f t="shared" si="5"/>
        <v>0.964095744680851</v>
      </c>
      <c r="F82" s="12">
        <f t="shared" si="5"/>
        <v>0.9842271293375394</v>
      </c>
      <c r="G82" s="13">
        <f t="shared" si="5"/>
        <v>1</v>
      </c>
    </row>
    <row r="83" spans="1:7" ht="12.75">
      <c r="A83" s="36" t="s">
        <v>11</v>
      </c>
      <c r="B83" s="14">
        <f aca="true" t="shared" si="6" ref="B83:E87">B15/B23</f>
        <v>0.831315577078289</v>
      </c>
      <c r="C83" s="4">
        <f t="shared" si="6"/>
        <v>0.7557093425605537</v>
      </c>
      <c r="D83" s="4">
        <f t="shared" si="6"/>
        <v>0.8666666666666667</v>
      </c>
      <c r="E83" s="4">
        <f t="shared" si="6"/>
        <v>0.8464566929133859</v>
      </c>
      <c r="F83" s="4">
        <f t="shared" si="5"/>
        <v>0.9761258817145958</v>
      </c>
      <c r="G83" s="15"/>
    </row>
    <row r="84" spans="1:7" ht="12.75">
      <c r="A84" s="36" t="s">
        <v>12</v>
      </c>
      <c r="B84" s="14">
        <f t="shared" si="6"/>
        <v>0.9150442477876106</v>
      </c>
      <c r="C84" s="4">
        <f t="shared" si="6"/>
        <v>0.8308270676691729</v>
      </c>
      <c r="D84" s="4">
        <f t="shared" si="6"/>
        <v>0.9020833333333333</v>
      </c>
      <c r="E84" s="4">
        <f t="shared" si="6"/>
        <v>0.835820895522388</v>
      </c>
      <c r="F84" s="4"/>
      <c r="G84" s="15"/>
    </row>
    <row r="85" spans="1:7" ht="12.75">
      <c r="A85" s="36" t="s">
        <v>13</v>
      </c>
      <c r="B85" s="14">
        <f t="shared" si="6"/>
        <v>0.8241758241758241</v>
      </c>
      <c r="C85" s="4">
        <f t="shared" si="6"/>
        <v>0.8032154340836013</v>
      </c>
      <c r="D85" s="4">
        <f t="shared" si="6"/>
        <v>0.7477333333333334</v>
      </c>
      <c r="E85" s="4"/>
      <c r="F85" s="4"/>
      <c r="G85" s="15"/>
    </row>
    <row r="86" spans="1:7" ht="12.75">
      <c r="A86" s="36" t="s">
        <v>14</v>
      </c>
      <c r="B86" s="14">
        <f t="shared" si="6"/>
        <v>0.7980769230769231</v>
      </c>
      <c r="C86" s="4">
        <f t="shared" si="6"/>
        <v>0.7992874109263658</v>
      </c>
      <c r="D86" s="4"/>
      <c r="E86" s="4"/>
      <c r="F86" s="4"/>
      <c r="G86" s="15"/>
    </row>
    <row r="87" spans="1:7" ht="13.5" thickBot="1">
      <c r="A87" s="42" t="s">
        <v>15</v>
      </c>
      <c r="B87" s="16">
        <f t="shared" si="6"/>
        <v>0.7486666666666667</v>
      </c>
      <c r="C87" s="17"/>
      <c r="D87" s="17"/>
      <c r="E87" s="17"/>
      <c r="F87" s="17"/>
      <c r="G87" s="18"/>
    </row>
    <row r="88" ht="13.5" thickBot="1"/>
    <row r="89" spans="1:15" ht="41.25" customHeight="1" thickBot="1">
      <c r="A89" s="170" t="s">
        <v>52</v>
      </c>
      <c r="B89" s="171"/>
      <c r="C89" s="171"/>
      <c r="D89" s="171"/>
      <c r="E89" s="171"/>
      <c r="F89" s="171"/>
      <c r="G89" s="172"/>
      <c r="I89" s="155" t="s">
        <v>50</v>
      </c>
      <c r="J89" s="156"/>
      <c r="K89" s="156"/>
      <c r="L89" s="156"/>
      <c r="M89" s="156"/>
      <c r="N89" s="156"/>
      <c r="O89" s="157"/>
    </row>
    <row r="90" spans="1:15" ht="13.5" thickBot="1">
      <c r="A90" s="2"/>
      <c r="B90" s="155" t="s">
        <v>53</v>
      </c>
      <c r="C90" s="156"/>
      <c r="D90" s="156"/>
      <c r="E90" s="156"/>
      <c r="F90" s="156"/>
      <c r="G90" s="157"/>
      <c r="I90" s="2"/>
      <c r="J90" s="174" t="s">
        <v>51</v>
      </c>
      <c r="K90" s="175"/>
      <c r="L90" s="175"/>
      <c r="M90" s="175"/>
      <c r="N90" s="175"/>
      <c r="O90" s="176"/>
    </row>
    <row r="91" spans="1:15" ht="26.25" thickBot="1">
      <c r="A91" s="7" t="s">
        <v>9</v>
      </c>
      <c r="B91" s="8">
        <v>6</v>
      </c>
      <c r="C91" s="9">
        <v>12</v>
      </c>
      <c r="D91" s="9">
        <v>18</v>
      </c>
      <c r="E91" s="9">
        <v>24</v>
      </c>
      <c r="F91" s="9">
        <v>30</v>
      </c>
      <c r="G91" s="10">
        <v>36</v>
      </c>
      <c r="I91" s="7" t="s">
        <v>9</v>
      </c>
      <c r="J91" s="8">
        <v>6</v>
      </c>
      <c r="K91" s="9">
        <v>12</v>
      </c>
      <c r="L91" s="9">
        <v>18</v>
      </c>
      <c r="M91" s="9">
        <v>24</v>
      </c>
      <c r="N91" s="9">
        <v>30</v>
      </c>
      <c r="O91" s="10">
        <v>36</v>
      </c>
    </row>
    <row r="92" spans="1:15" ht="12.75">
      <c r="A92" s="19" t="s">
        <v>10</v>
      </c>
      <c r="B92" s="65">
        <v>1412452</v>
      </c>
      <c r="C92" s="66">
        <v>1535134</v>
      </c>
      <c r="D92" s="66">
        <v>1598866</v>
      </c>
      <c r="E92" s="66">
        <v>1613433</v>
      </c>
      <c r="F92" s="66">
        <v>1622559</v>
      </c>
      <c r="G92" s="67">
        <v>1640055</v>
      </c>
      <c r="I92" s="5" t="s">
        <v>10</v>
      </c>
      <c r="J92" s="11"/>
      <c r="K92" s="12"/>
      <c r="L92" s="12"/>
      <c r="M92" s="12"/>
      <c r="N92" s="12"/>
      <c r="O92" s="13"/>
    </row>
    <row r="93" spans="1:15" ht="12.75">
      <c r="A93" s="5" t="s">
        <v>11</v>
      </c>
      <c r="B93" s="68">
        <v>1487695</v>
      </c>
      <c r="C93" s="69">
        <v>1555555</v>
      </c>
      <c r="D93" s="69">
        <v>1634344</v>
      </c>
      <c r="E93" s="69">
        <v>1655429</v>
      </c>
      <c r="F93" s="69">
        <v>1665341</v>
      </c>
      <c r="G93" s="70"/>
      <c r="I93" s="5" t="s">
        <v>11</v>
      </c>
      <c r="J93" s="14"/>
      <c r="K93" s="4"/>
      <c r="L93" s="4"/>
      <c r="M93" s="4"/>
      <c r="N93" s="4"/>
      <c r="O93" s="15"/>
    </row>
    <row r="94" spans="1:15" ht="12.75">
      <c r="A94" s="5" t="s">
        <v>12</v>
      </c>
      <c r="B94" s="68">
        <v>1455666</v>
      </c>
      <c r="C94" s="69">
        <v>1486912</v>
      </c>
      <c r="D94" s="69">
        <v>1566650</v>
      </c>
      <c r="E94" s="69">
        <v>1623260</v>
      </c>
      <c r="F94" s="69"/>
      <c r="G94" s="70"/>
      <c r="I94" s="5" t="s">
        <v>12</v>
      </c>
      <c r="J94" s="14"/>
      <c r="K94" s="4"/>
      <c r="L94" s="4"/>
      <c r="M94" s="4"/>
      <c r="N94" s="4"/>
      <c r="O94" s="15"/>
    </row>
    <row r="95" spans="1:15" ht="12.75">
      <c r="A95" s="5" t="s">
        <v>13</v>
      </c>
      <c r="B95" s="68">
        <v>1542130</v>
      </c>
      <c r="C95" s="69">
        <v>1578041</v>
      </c>
      <c r="D95" s="69">
        <v>1600041</v>
      </c>
      <c r="E95" s="69"/>
      <c r="F95" s="69"/>
      <c r="G95" s="70"/>
      <c r="I95" s="5" t="s">
        <v>13</v>
      </c>
      <c r="J95" s="14"/>
      <c r="K95" s="4"/>
      <c r="L95" s="4"/>
      <c r="M95" s="4"/>
      <c r="N95" s="4"/>
      <c r="O95" s="15"/>
    </row>
    <row r="96" spans="1:15" ht="12.75">
      <c r="A96" s="5" t="s">
        <v>14</v>
      </c>
      <c r="B96" s="68">
        <v>1555666</v>
      </c>
      <c r="C96" s="69">
        <v>1589201</v>
      </c>
      <c r="D96" s="69"/>
      <c r="E96" s="69"/>
      <c r="F96" s="69"/>
      <c r="G96" s="70"/>
      <c r="I96" s="5" t="s">
        <v>14</v>
      </c>
      <c r="J96" s="14"/>
      <c r="K96" s="4"/>
      <c r="L96" s="4"/>
      <c r="M96" s="4"/>
      <c r="N96" s="4"/>
      <c r="O96" s="15"/>
    </row>
    <row r="97" spans="1:15" ht="13.5" thickBot="1">
      <c r="A97" s="6" t="s">
        <v>15</v>
      </c>
      <c r="B97" s="71">
        <v>1666666</v>
      </c>
      <c r="C97" s="72"/>
      <c r="D97" s="72"/>
      <c r="E97" s="72"/>
      <c r="F97" s="72"/>
      <c r="G97" s="73"/>
      <c r="I97" s="6" t="s">
        <v>15</v>
      </c>
      <c r="J97" s="16"/>
      <c r="K97" s="17"/>
      <c r="L97" s="17"/>
      <c r="M97" s="17"/>
      <c r="N97" s="17"/>
      <c r="O97" s="18"/>
    </row>
    <row r="98" spans="1:7" ht="26.25" customHeight="1" thickBot="1">
      <c r="A98" s="177" t="s">
        <v>49</v>
      </c>
      <c r="B98" s="178"/>
      <c r="C98" s="178"/>
      <c r="D98" s="178"/>
      <c r="E98" s="178"/>
      <c r="F98" s="178"/>
      <c r="G98" s="179"/>
    </row>
    <row r="99" spans="1:7" ht="12.75">
      <c r="A99" s="148" t="s">
        <v>19</v>
      </c>
      <c r="B99" s="146"/>
      <c r="C99" s="146"/>
      <c r="D99" s="146"/>
      <c r="E99" s="146"/>
      <c r="F99" s="146"/>
      <c r="G99" s="147"/>
    </row>
    <row r="100" spans="1:7" ht="12.75">
      <c r="A100" s="149" t="s">
        <v>20</v>
      </c>
      <c r="B100" s="150"/>
      <c r="C100" s="150"/>
      <c r="D100" s="150"/>
      <c r="E100" s="150"/>
      <c r="F100" s="150"/>
      <c r="G100" s="151"/>
    </row>
    <row r="101" spans="1:7" ht="13.5" thickBot="1">
      <c r="A101" s="152" t="s">
        <v>55</v>
      </c>
      <c r="B101" s="141"/>
      <c r="C101" s="141"/>
      <c r="D101" s="141"/>
      <c r="E101" s="141"/>
      <c r="F101" s="141"/>
      <c r="G101" s="142"/>
    </row>
    <row r="102" ht="13.5" thickBot="1"/>
    <row r="103" spans="1:14" ht="13.5" thickBot="1">
      <c r="A103" s="155" t="s">
        <v>54</v>
      </c>
      <c r="B103" s="156"/>
      <c r="C103" s="156"/>
      <c r="D103" s="156"/>
      <c r="E103" s="156"/>
      <c r="F103" s="156"/>
      <c r="G103" s="157"/>
      <c r="I103" s="155" t="s">
        <v>59</v>
      </c>
      <c r="J103" s="156"/>
      <c r="K103" s="156"/>
      <c r="L103" s="156"/>
      <c r="M103" s="156"/>
      <c r="N103" s="157"/>
    </row>
    <row r="104" spans="1:14" ht="13.5" thickBot="1">
      <c r="A104" s="2"/>
      <c r="B104" s="174" t="s">
        <v>51</v>
      </c>
      <c r="C104" s="175"/>
      <c r="D104" s="175"/>
      <c r="E104" s="175"/>
      <c r="F104" s="175"/>
      <c r="G104" s="176"/>
      <c r="I104" s="2"/>
      <c r="J104" s="174" t="s">
        <v>60</v>
      </c>
      <c r="K104" s="175"/>
      <c r="L104" s="175"/>
      <c r="M104" s="175"/>
      <c r="N104" s="176"/>
    </row>
    <row r="105" spans="1:14" ht="26.25" thickBot="1">
      <c r="A105" s="7" t="s">
        <v>9</v>
      </c>
      <c r="B105" s="62">
        <v>6</v>
      </c>
      <c r="C105" s="63">
        <v>12</v>
      </c>
      <c r="D105" s="63">
        <v>18</v>
      </c>
      <c r="E105" s="63">
        <v>24</v>
      </c>
      <c r="F105" s="63">
        <v>30</v>
      </c>
      <c r="G105" s="64">
        <v>36</v>
      </c>
      <c r="I105" s="7" t="s">
        <v>9</v>
      </c>
      <c r="J105" s="20" t="s">
        <v>21</v>
      </c>
      <c r="K105" s="21" t="s">
        <v>22</v>
      </c>
      <c r="L105" s="21" t="s">
        <v>23</v>
      </c>
      <c r="M105" s="21" t="s">
        <v>24</v>
      </c>
      <c r="N105" s="23" t="s">
        <v>25</v>
      </c>
    </row>
    <row r="106" spans="1:14" ht="12.75">
      <c r="A106" s="36" t="s">
        <v>10</v>
      </c>
      <c r="B106" s="74">
        <f>B92/B22</f>
        <v>1084.8325652841781</v>
      </c>
      <c r="C106" s="75">
        <f aca="true" t="shared" si="7" ref="C106:G107">C92/C22</f>
        <v>1063.112188365651</v>
      </c>
      <c r="D106" s="75">
        <f t="shared" si="7"/>
        <v>1036.206092028516</v>
      </c>
      <c r="E106" s="75">
        <f t="shared" si="7"/>
        <v>1072.7613031914893</v>
      </c>
      <c r="F106" s="75">
        <f t="shared" si="7"/>
        <v>1023.6965299684542</v>
      </c>
      <c r="G106" s="76">
        <f t="shared" si="7"/>
        <v>1025.034375</v>
      </c>
      <c r="I106" s="5" t="s">
        <v>10</v>
      </c>
      <c r="J106" s="11"/>
      <c r="K106" s="12"/>
      <c r="L106" s="12"/>
      <c r="M106" s="12"/>
      <c r="N106" s="13"/>
    </row>
    <row r="107" spans="1:14" ht="12.75">
      <c r="A107" s="36" t="s">
        <v>11</v>
      </c>
      <c r="B107" s="77">
        <f aca="true" t="shared" si="8" ref="B107:E111">B93/B23</f>
        <v>1200.722356739306</v>
      </c>
      <c r="C107" s="78">
        <f t="shared" si="8"/>
        <v>1076.508650519031</v>
      </c>
      <c r="D107" s="78">
        <f t="shared" si="8"/>
        <v>990.5115151515151</v>
      </c>
      <c r="E107" s="78">
        <f t="shared" si="8"/>
        <v>931.062429696288</v>
      </c>
      <c r="F107" s="78">
        <f t="shared" si="7"/>
        <v>903.6033640803039</v>
      </c>
      <c r="G107" s="79"/>
      <c r="I107" s="5" t="s">
        <v>11</v>
      </c>
      <c r="J107" s="14"/>
      <c r="K107" s="4"/>
      <c r="L107" s="4"/>
      <c r="M107" s="4"/>
      <c r="N107" s="15"/>
    </row>
    <row r="108" spans="1:14" ht="12.75">
      <c r="A108" s="36" t="s">
        <v>12</v>
      </c>
      <c r="B108" s="77">
        <f t="shared" si="8"/>
        <v>1288.2</v>
      </c>
      <c r="C108" s="78">
        <f t="shared" si="8"/>
        <v>1117.9789473684211</v>
      </c>
      <c r="D108" s="78">
        <f t="shared" si="8"/>
        <v>1087.951388888889</v>
      </c>
      <c r="E108" s="78">
        <f t="shared" si="8"/>
        <v>969.110447761194</v>
      </c>
      <c r="F108" s="78"/>
      <c r="G108" s="79"/>
      <c r="I108" s="5" t="s">
        <v>12</v>
      </c>
      <c r="J108" s="14"/>
      <c r="K108" s="4"/>
      <c r="L108" s="4"/>
      <c r="M108" s="4"/>
      <c r="N108" s="15"/>
    </row>
    <row r="109" spans="1:14" ht="12.75">
      <c r="A109" s="36" t="s">
        <v>13</v>
      </c>
      <c r="B109" s="77">
        <f t="shared" si="8"/>
        <v>1059.1552197802198</v>
      </c>
      <c r="C109" s="78">
        <f t="shared" si="8"/>
        <v>1014.8173633440515</v>
      </c>
      <c r="D109" s="78">
        <f t="shared" si="8"/>
        <v>853.3552</v>
      </c>
      <c r="E109" s="78"/>
      <c r="F109" s="78"/>
      <c r="G109" s="79"/>
      <c r="I109" s="5" t="s">
        <v>13</v>
      </c>
      <c r="J109" s="14"/>
      <c r="K109" s="4"/>
      <c r="L109" s="4"/>
      <c r="M109" s="4"/>
      <c r="N109" s="15"/>
    </row>
    <row r="110" spans="1:14" ht="12.75">
      <c r="A110" s="36" t="s">
        <v>14</v>
      </c>
      <c r="B110" s="77">
        <f t="shared" si="8"/>
        <v>997.2217948717948</v>
      </c>
      <c r="C110" s="78">
        <f t="shared" si="8"/>
        <v>943.7060570071259</v>
      </c>
      <c r="D110" s="78"/>
      <c r="E110" s="78"/>
      <c r="F110" s="78"/>
      <c r="G110" s="79"/>
      <c r="I110" s="5" t="s">
        <v>14</v>
      </c>
      <c r="J110" s="14"/>
      <c r="K110" s="4"/>
      <c r="L110" s="4"/>
      <c r="M110" s="4"/>
      <c r="N110" s="15"/>
    </row>
    <row r="111" spans="1:14" ht="13.5" thickBot="1">
      <c r="A111" s="42" t="s">
        <v>15</v>
      </c>
      <c r="B111" s="80">
        <f t="shared" si="8"/>
        <v>1111.1106666666667</v>
      </c>
      <c r="C111" s="81"/>
      <c r="D111" s="81"/>
      <c r="E111" s="81"/>
      <c r="F111" s="81"/>
      <c r="G111" s="82"/>
      <c r="I111" s="5"/>
      <c r="J111" s="24"/>
      <c r="K111" s="25"/>
      <c r="L111" s="25"/>
      <c r="M111" s="25"/>
      <c r="N111" s="26"/>
    </row>
    <row r="112" spans="9:14" ht="39" thickBot="1">
      <c r="I112" s="30" t="s">
        <v>30</v>
      </c>
      <c r="J112" s="28"/>
      <c r="K112" s="12"/>
      <c r="L112" s="12"/>
      <c r="M112" s="12"/>
      <c r="N112" s="13"/>
    </row>
    <row r="113" spans="1:14" ht="39" thickBot="1">
      <c r="A113" s="170" t="s">
        <v>57</v>
      </c>
      <c r="B113" s="171"/>
      <c r="C113" s="171"/>
      <c r="D113" s="171"/>
      <c r="E113" s="171"/>
      <c r="F113" s="171"/>
      <c r="G113" s="172"/>
      <c r="I113" s="31" t="s">
        <v>31</v>
      </c>
      <c r="J113" s="29"/>
      <c r="K113" s="17"/>
      <c r="L113" s="17"/>
      <c r="M113" s="17"/>
      <c r="N113" s="18"/>
    </row>
    <row r="114" spans="1:7" ht="12.75">
      <c r="A114" s="164" t="s">
        <v>58</v>
      </c>
      <c r="B114" s="165"/>
      <c r="C114" s="165"/>
      <c r="D114" s="165"/>
      <c r="E114" s="165"/>
      <c r="F114" s="165"/>
      <c r="G114" s="166"/>
    </row>
    <row r="115" spans="1:7" ht="28.5" customHeight="1" thickBot="1">
      <c r="A115" s="167" t="s">
        <v>62</v>
      </c>
      <c r="B115" s="168"/>
      <c r="C115" s="168"/>
      <c r="D115" s="168"/>
      <c r="E115" s="168"/>
      <c r="F115" s="168"/>
      <c r="G115" s="169"/>
    </row>
    <row r="116" spans="1:7" ht="12.75">
      <c r="A116" s="148" t="s">
        <v>19</v>
      </c>
      <c r="B116" s="146"/>
      <c r="C116" s="146"/>
      <c r="D116" s="146"/>
      <c r="E116" s="146"/>
      <c r="F116" s="146"/>
      <c r="G116" s="147"/>
    </row>
    <row r="117" spans="1:7" ht="12.75">
      <c r="A117" s="149" t="s">
        <v>20</v>
      </c>
      <c r="B117" s="150"/>
      <c r="C117" s="150"/>
      <c r="D117" s="150"/>
      <c r="E117" s="150"/>
      <c r="F117" s="150"/>
      <c r="G117" s="151"/>
    </row>
    <row r="118" spans="1:7" ht="13.5" thickBot="1">
      <c r="A118" s="173"/>
      <c r="B118" s="141"/>
      <c r="C118" s="141"/>
      <c r="D118" s="141"/>
      <c r="E118" s="141"/>
      <c r="F118" s="141"/>
      <c r="G118" s="142"/>
    </row>
    <row r="119" spans="1:11" ht="13.5" thickBot="1">
      <c r="A119" s="155" t="s">
        <v>61</v>
      </c>
      <c r="B119" s="156"/>
      <c r="C119" s="156"/>
      <c r="D119" s="156"/>
      <c r="E119" s="156"/>
      <c r="F119" s="157"/>
      <c r="I119" s="174" t="s">
        <v>74</v>
      </c>
      <c r="J119" s="175"/>
      <c r="K119" s="176"/>
    </row>
    <row r="120" spans="1:11" ht="13.5" thickBot="1">
      <c r="A120" s="2"/>
      <c r="B120" s="174" t="s">
        <v>60</v>
      </c>
      <c r="C120" s="175"/>
      <c r="D120" s="175"/>
      <c r="E120" s="175"/>
      <c r="F120" s="176"/>
      <c r="I120" s="2"/>
      <c r="J120" s="46" t="s">
        <v>38</v>
      </c>
      <c r="K120" s="48" t="s">
        <v>39</v>
      </c>
    </row>
    <row r="121" spans="1:11" ht="60.75" thickBot="1">
      <c r="A121" s="7" t="s">
        <v>9</v>
      </c>
      <c r="B121" s="37" t="s">
        <v>21</v>
      </c>
      <c r="C121" s="38" t="s">
        <v>22</v>
      </c>
      <c r="D121" s="38" t="s">
        <v>23</v>
      </c>
      <c r="E121" s="38" t="s">
        <v>24</v>
      </c>
      <c r="F121" s="39" t="s">
        <v>25</v>
      </c>
      <c r="I121" s="7" t="s">
        <v>9</v>
      </c>
      <c r="J121" s="49" t="s">
        <v>65</v>
      </c>
      <c r="K121" s="83" t="s">
        <v>68</v>
      </c>
    </row>
    <row r="122" spans="1:11" ht="12.75">
      <c r="A122" s="36" t="s">
        <v>10</v>
      </c>
      <c r="B122" s="11">
        <f>C106/B106</f>
        <v>0.9799781297007457</v>
      </c>
      <c r="C122" s="12">
        <f aca="true" t="shared" si="9" ref="C122:F123">D106/C106</f>
        <v>0.9746911975691874</v>
      </c>
      <c r="D122" s="12">
        <f t="shared" si="9"/>
        <v>1.035277935001725</v>
      </c>
      <c r="E122" s="12">
        <f t="shared" si="9"/>
        <v>0.9542631030061708</v>
      </c>
      <c r="F122" s="13">
        <f t="shared" si="9"/>
        <v>1.0013068765912365</v>
      </c>
      <c r="I122" s="51" t="s">
        <v>10</v>
      </c>
      <c r="J122" s="40"/>
      <c r="K122" s="41"/>
    </row>
    <row r="123" spans="1:11" ht="12.75">
      <c r="A123" s="36" t="s">
        <v>11</v>
      </c>
      <c r="B123" s="14">
        <f aca="true" t="shared" si="10" ref="B123:D126">C107/B107</f>
        <v>0.8965508508081828</v>
      </c>
      <c r="C123" s="4">
        <f t="shared" si="10"/>
        <v>0.9201147753656665</v>
      </c>
      <c r="D123" s="4">
        <f t="shared" si="10"/>
        <v>0.9399814292455414</v>
      </c>
      <c r="E123" s="4">
        <f t="shared" si="9"/>
        <v>0.9705078147928907</v>
      </c>
      <c r="F123" s="15"/>
      <c r="I123" s="51" t="s">
        <v>11</v>
      </c>
      <c r="J123" s="4"/>
      <c r="K123" s="15"/>
    </row>
    <row r="124" spans="1:11" ht="12.75">
      <c r="A124" s="36" t="s">
        <v>12</v>
      </c>
      <c r="B124" s="14">
        <f t="shared" si="10"/>
        <v>0.8678613160754705</v>
      </c>
      <c r="C124" s="4">
        <f t="shared" si="10"/>
        <v>0.9731412129448294</v>
      </c>
      <c r="D124" s="4">
        <f t="shared" si="10"/>
        <v>0.8907663133285159</v>
      </c>
      <c r="E124" s="4"/>
      <c r="F124" s="15"/>
      <c r="I124" s="51" t="s">
        <v>12</v>
      </c>
      <c r="J124" s="4"/>
      <c r="K124" s="15"/>
    </row>
    <row r="125" spans="1:11" ht="12.75">
      <c r="A125" s="36" t="s">
        <v>13</v>
      </c>
      <c r="B125" s="14">
        <f t="shared" si="10"/>
        <v>0.9581384714835578</v>
      </c>
      <c r="C125" s="4">
        <f t="shared" si="10"/>
        <v>0.8408953480929836</v>
      </c>
      <c r="D125" s="4"/>
      <c r="E125" s="4"/>
      <c r="F125" s="15"/>
      <c r="I125" s="51" t="s">
        <v>13</v>
      </c>
      <c r="J125" s="4"/>
      <c r="K125" s="15"/>
    </row>
    <row r="126" spans="1:11" ht="12.75">
      <c r="A126" s="36" t="s">
        <v>14</v>
      </c>
      <c r="B126" s="14">
        <f t="shared" si="10"/>
        <v>0.94633517023006</v>
      </c>
      <c r="C126" s="4"/>
      <c r="D126" s="4"/>
      <c r="E126" s="4"/>
      <c r="F126" s="15"/>
      <c r="I126" s="51" t="s">
        <v>14</v>
      </c>
      <c r="J126" s="4"/>
      <c r="K126" s="15"/>
    </row>
    <row r="127" spans="1:11" ht="13.5" thickBot="1">
      <c r="A127" s="36"/>
      <c r="B127" s="16"/>
      <c r="C127" s="17"/>
      <c r="D127" s="17"/>
      <c r="E127" s="17"/>
      <c r="F127" s="18"/>
      <c r="I127" s="52" t="s">
        <v>15</v>
      </c>
      <c r="J127" s="17"/>
      <c r="K127" s="18"/>
    </row>
    <row r="128" spans="1:6" ht="39" thickBot="1">
      <c r="A128" s="30" t="s">
        <v>30</v>
      </c>
      <c r="B128" s="27">
        <f>SUM(B122:B126)/5</f>
        <v>0.9297727876596034</v>
      </c>
      <c r="C128" s="40">
        <f>SUM(C122:C125)/4</f>
        <v>0.9272106334931667</v>
      </c>
      <c r="D128" s="40">
        <f>SUM(D122:D124)/3</f>
        <v>0.9553418925252607</v>
      </c>
      <c r="E128" s="40">
        <f>SUM(E122:E123)/2</f>
        <v>0.9623854588995308</v>
      </c>
      <c r="F128" s="41">
        <f>F122</f>
        <v>1.0013068765912365</v>
      </c>
    </row>
    <row r="129" spans="1:12" ht="39" thickBot="1">
      <c r="A129" s="31" t="s">
        <v>31</v>
      </c>
      <c r="B129" s="29">
        <f>B128*C128*D128*E128*F128</f>
        <v>0.7936523532620341</v>
      </c>
      <c r="C129" s="17">
        <f>C128*D128*E128*F128</f>
        <v>0.8535981734416991</v>
      </c>
      <c r="D129" s="17">
        <f>D128*E128*F128</f>
        <v>0.9206086973203267</v>
      </c>
      <c r="E129" s="17">
        <f>E128*F128</f>
        <v>0.963643177927513</v>
      </c>
      <c r="F129" s="18">
        <f>F128</f>
        <v>1.0013068765912365</v>
      </c>
      <c r="I129" s="137" t="s">
        <v>76</v>
      </c>
      <c r="J129" s="138"/>
      <c r="K129" s="138"/>
      <c r="L129" s="139"/>
    </row>
    <row r="130" spans="9:12" ht="15.75" thickBot="1">
      <c r="I130" s="2"/>
      <c r="J130" s="90" t="s">
        <v>38</v>
      </c>
      <c r="K130" s="90" t="s">
        <v>39</v>
      </c>
      <c r="L130" s="91" t="s">
        <v>72</v>
      </c>
    </row>
    <row r="131" spans="1:12" ht="60.75" customHeight="1" thickBot="1">
      <c r="A131" s="213" t="s">
        <v>63</v>
      </c>
      <c r="B131" s="214"/>
      <c r="C131" s="214"/>
      <c r="D131" s="214"/>
      <c r="E131" s="214"/>
      <c r="F131" s="214"/>
      <c r="G131" s="215"/>
      <c r="I131" s="49" t="s">
        <v>9</v>
      </c>
      <c r="J131" s="106" t="s">
        <v>78</v>
      </c>
      <c r="K131" s="106" t="s">
        <v>77</v>
      </c>
      <c r="L131" s="107" t="s">
        <v>79</v>
      </c>
    </row>
    <row r="132" spans="1:12" ht="12.75">
      <c r="A132" s="164" t="s">
        <v>67</v>
      </c>
      <c r="B132" s="165"/>
      <c r="C132" s="165"/>
      <c r="D132" s="165"/>
      <c r="E132" s="165"/>
      <c r="F132" s="165"/>
      <c r="G132" s="166"/>
      <c r="I132" s="104" t="s">
        <v>10</v>
      </c>
      <c r="J132" s="11"/>
      <c r="K132" s="12"/>
      <c r="L132" s="13"/>
    </row>
    <row r="133" spans="1:12" ht="13.5" thickBot="1">
      <c r="A133" s="216" t="s">
        <v>66</v>
      </c>
      <c r="B133" s="217"/>
      <c r="C133" s="217"/>
      <c r="D133" s="217"/>
      <c r="E133" s="217"/>
      <c r="F133" s="217"/>
      <c r="G133" s="218"/>
      <c r="I133" s="104" t="s">
        <v>11</v>
      </c>
      <c r="J133" s="14"/>
      <c r="K133" s="4"/>
      <c r="L133" s="15"/>
    </row>
    <row r="134" spans="1:12" ht="12.75">
      <c r="A134" s="148" t="s">
        <v>19</v>
      </c>
      <c r="B134" s="146"/>
      <c r="C134" s="146"/>
      <c r="D134" s="146"/>
      <c r="E134" s="146"/>
      <c r="F134" s="146"/>
      <c r="G134" s="147"/>
      <c r="I134" s="104" t="s">
        <v>12</v>
      </c>
      <c r="J134" s="14"/>
      <c r="K134" s="4"/>
      <c r="L134" s="15"/>
    </row>
    <row r="135" spans="1:12" ht="12.75">
      <c r="A135" s="149" t="s">
        <v>20</v>
      </c>
      <c r="B135" s="150"/>
      <c r="C135" s="150"/>
      <c r="D135" s="150"/>
      <c r="E135" s="150"/>
      <c r="F135" s="150"/>
      <c r="G135" s="151"/>
      <c r="I135" s="104" t="s">
        <v>13</v>
      </c>
      <c r="J135" s="14"/>
      <c r="K135" s="4"/>
      <c r="L135" s="15"/>
    </row>
    <row r="136" spans="1:12" ht="24" customHeight="1" thickBot="1">
      <c r="A136" s="220" t="s">
        <v>64</v>
      </c>
      <c r="B136" s="221"/>
      <c r="C136" s="221"/>
      <c r="D136" s="221"/>
      <c r="E136" s="221"/>
      <c r="F136" s="221"/>
      <c r="G136" s="222"/>
      <c r="I136" s="104" t="s">
        <v>14</v>
      </c>
      <c r="J136" s="14"/>
      <c r="K136" s="4"/>
      <c r="L136" s="15"/>
    </row>
    <row r="137" spans="1:12" ht="13.5" thickBot="1">
      <c r="A137" s="174" t="s">
        <v>75</v>
      </c>
      <c r="B137" s="175"/>
      <c r="C137" s="176"/>
      <c r="I137" s="105" t="s">
        <v>15</v>
      </c>
      <c r="J137" s="16"/>
      <c r="K137" s="17"/>
      <c r="L137" s="18"/>
    </row>
    <row r="138" spans="1:12" ht="15.75" thickBot="1">
      <c r="A138" s="2"/>
      <c r="B138" s="46" t="s">
        <v>38</v>
      </c>
      <c r="C138" s="48" t="s">
        <v>39</v>
      </c>
      <c r="I138" s="92" t="s">
        <v>73</v>
      </c>
      <c r="J138" s="108"/>
      <c r="K138" s="108"/>
      <c r="L138" s="109"/>
    </row>
    <row r="139" spans="1:3" ht="45.75" thickBot="1">
      <c r="A139" s="7" t="s">
        <v>9</v>
      </c>
      <c r="B139" s="49" t="s">
        <v>65</v>
      </c>
      <c r="C139" s="83" t="s">
        <v>68</v>
      </c>
    </row>
    <row r="140" spans="1:3" ht="12.75">
      <c r="A140" s="51" t="s">
        <v>10</v>
      </c>
      <c r="B140" s="74">
        <f>G106</f>
        <v>1025.034375</v>
      </c>
      <c r="C140" s="67">
        <f aca="true" t="shared" si="11" ref="C140:C145">D68*B140</f>
        <v>1640055</v>
      </c>
    </row>
    <row r="141" spans="1:3" ht="12.75">
      <c r="A141" s="51" t="s">
        <v>11</v>
      </c>
      <c r="B141" s="77">
        <f>F107*F129</f>
        <v>904.784262164583</v>
      </c>
      <c r="C141" s="84">
        <f t="shared" si="11"/>
        <v>1676370.6392830778</v>
      </c>
    </row>
    <row r="142" spans="1:3" ht="12.75">
      <c r="A142" s="51" t="s">
        <v>12</v>
      </c>
      <c r="B142" s="77">
        <f>E108*E129</f>
        <v>933.876671643352</v>
      </c>
      <c r="C142" s="84">
        <f t="shared" si="11"/>
        <v>1586611.3086824878</v>
      </c>
    </row>
    <row r="143" spans="1:3" ht="12.75">
      <c r="A143" s="51" t="s">
        <v>13</v>
      </c>
      <c r="B143" s="77">
        <f>D109*D129</f>
        <v>785.6062190235268</v>
      </c>
      <c r="C143" s="84">
        <f t="shared" si="11"/>
        <v>1523225.1949372613</v>
      </c>
    </row>
    <row r="144" spans="1:3" ht="12.75">
      <c r="A144" s="51" t="s">
        <v>14</v>
      </c>
      <c r="B144" s="77">
        <f>C110*C129</f>
        <v>805.5457665271506</v>
      </c>
      <c r="C144" s="84">
        <f t="shared" si="11"/>
        <v>1657943.81401725</v>
      </c>
    </row>
    <row r="145" spans="1:3" ht="13.5" thickBot="1">
      <c r="A145" s="52" t="s">
        <v>15</v>
      </c>
      <c r="B145" s="80">
        <f>B111*B129</f>
        <v>881.8355953345475</v>
      </c>
      <c r="C145" s="85">
        <f t="shared" si="11"/>
        <v>1722058.161426991</v>
      </c>
    </row>
    <row r="146" ht="13.5" thickBot="1"/>
    <row r="147" spans="1:7" ht="15.75">
      <c r="A147" s="86" t="s">
        <v>84</v>
      </c>
      <c r="B147" s="87"/>
      <c r="C147" s="87"/>
      <c r="D147" s="87"/>
      <c r="E147" s="87"/>
      <c r="F147" s="87"/>
      <c r="G147" s="88"/>
    </row>
    <row r="148" spans="1:7" ht="13.5" thickBot="1">
      <c r="A148" s="95" t="s">
        <v>81</v>
      </c>
      <c r="B148" s="96"/>
      <c r="C148" s="96"/>
      <c r="D148" s="96"/>
      <c r="E148" s="96"/>
      <c r="F148" s="96"/>
      <c r="G148" s="89"/>
    </row>
    <row r="149" spans="1:2" ht="26.25" thickBot="1">
      <c r="A149" s="7" t="s">
        <v>9</v>
      </c>
      <c r="B149" s="97" t="s">
        <v>82</v>
      </c>
    </row>
    <row r="150" spans="1:2" ht="12.75">
      <c r="A150" s="51" t="s">
        <v>10</v>
      </c>
      <c r="B150" s="98">
        <v>1640055</v>
      </c>
    </row>
    <row r="151" spans="1:2" ht="12.75">
      <c r="A151" s="51" t="s">
        <v>11</v>
      </c>
      <c r="B151" s="99">
        <v>1600023</v>
      </c>
    </row>
    <row r="152" spans="1:2" ht="12.75">
      <c r="A152" s="51" t="s">
        <v>12</v>
      </c>
      <c r="B152" s="99">
        <v>1534103</v>
      </c>
    </row>
    <row r="153" spans="1:2" ht="12.75">
      <c r="A153" s="51" t="s">
        <v>13</v>
      </c>
      <c r="B153" s="99">
        <v>1523242</v>
      </c>
    </row>
    <row r="154" spans="1:2" ht="12.75">
      <c r="A154" s="51" t="s">
        <v>14</v>
      </c>
      <c r="B154" s="99">
        <v>1435321</v>
      </c>
    </row>
    <row r="155" spans="1:2" ht="13.5" thickBot="1">
      <c r="A155" s="51" t="s">
        <v>15</v>
      </c>
      <c r="B155" s="102">
        <v>1320597</v>
      </c>
    </row>
    <row r="156" spans="1:7" ht="15">
      <c r="A156" s="161" t="s">
        <v>69</v>
      </c>
      <c r="B156" s="162"/>
      <c r="C156" s="162"/>
      <c r="D156" s="162"/>
      <c r="E156" s="162"/>
      <c r="F156" s="162"/>
      <c r="G156" s="163"/>
    </row>
    <row r="157" spans="1:7" ht="73.5" customHeight="1">
      <c r="A157" s="158" t="s">
        <v>70</v>
      </c>
      <c r="B157" s="159"/>
      <c r="C157" s="159"/>
      <c r="D157" s="159"/>
      <c r="E157" s="159"/>
      <c r="F157" s="159"/>
      <c r="G157" s="160"/>
    </row>
    <row r="158" spans="1:7" ht="15.75" thickBot="1">
      <c r="A158" s="100" t="s">
        <v>71</v>
      </c>
      <c r="B158" s="101"/>
      <c r="C158" s="101"/>
      <c r="D158" s="101"/>
      <c r="E158" s="101"/>
      <c r="F158" s="101"/>
      <c r="G158" s="89"/>
    </row>
    <row r="159" spans="1:7" ht="12.75">
      <c r="A159" s="148" t="s">
        <v>19</v>
      </c>
      <c r="B159" s="146"/>
      <c r="C159" s="146"/>
      <c r="D159" s="146"/>
      <c r="E159" s="146"/>
      <c r="F159" s="146"/>
      <c r="G159" s="147"/>
    </row>
    <row r="160" spans="1:7" ht="12.75">
      <c r="A160" s="149" t="s">
        <v>20</v>
      </c>
      <c r="B160" s="150"/>
      <c r="C160" s="150"/>
      <c r="D160" s="150"/>
      <c r="E160" s="150"/>
      <c r="F160" s="150"/>
      <c r="G160" s="151"/>
    </row>
    <row r="161" spans="1:7" ht="13.5" thickBot="1">
      <c r="A161" s="152" t="s">
        <v>80</v>
      </c>
      <c r="B161" s="153"/>
      <c r="C161" s="153"/>
      <c r="D161" s="153"/>
      <c r="E161" s="153"/>
      <c r="F161" s="153"/>
      <c r="G161" s="154"/>
    </row>
    <row r="162" spans="1:4" ht="15.75" thickBot="1">
      <c r="A162" s="137" t="s">
        <v>83</v>
      </c>
      <c r="B162" s="138"/>
      <c r="C162" s="138"/>
      <c r="D162" s="139"/>
    </row>
    <row r="163" spans="1:4" ht="15">
      <c r="A163" s="2"/>
      <c r="B163" s="90" t="s">
        <v>38</v>
      </c>
      <c r="C163" s="90" t="s">
        <v>39</v>
      </c>
      <c r="D163" s="91" t="s">
        <v>72</v>
      </c>
    </row>
    <row r="164" spans="1:4" ht="75.75" thickBot="1">
      <c r="A164" s="49" t="s">
        <v>9</v>
      </c>
      <c r="B164" s="93" t="s">
        <v>78</v>
      </c>
      <c r="C164" s="93" t="s">
        <v>77</v>
      </c>
      <c r="D164" s="94" t="s">
        <v>79</v>
      </c>
    </row>
    <row r="165" spans="1:4" ht="15" customHeight="1">
      <c r="A165" s="51" t="s">
        <v>10</v>
      </c>
      <c r="B165" s="103">
        <f>G92-B150</f>
        <v>0</v>
      </c>
      <c r="C165" s="103">
        <f>C140-G92</f>
        <v>0</v>
      </c>
      <c r="D165" s="84">
        <f aca="true" t="shared" si="12" ref="D165:D170">B165+C165</f>
        <v>0</v>
      </c>
    </row>
    <row r="166" spans="1:4" ht="12.75">
      <c r="A166" s="51" t="s">
        <v>11</v>
      </c>
      <c r="B166" s="69">
        <f>F93-B151</f>
        <v>65318</v>
      </c>
      <c r="C166" s="69">
        <f>C141-F93</f>
        <v>11029.639283077791</v>
      </c>
      <c r="D166" s="84">
        <f t="shared" si="12"/>
        <v>76347.63928307779</v>
      </c>
    </row>
    <row r="167" spans="1:4" ht="12.75">
      <c r="A167" s="51" t="s">
        <v>12</v>
      </c>
      <c r="B167" s="69">
        <f>E94-B152</f>
        <v>89157</v>
      </c>
      <c r="C167" s="69">
        <f>C142-E94</f>
        <v>-36648.69131751219</v>
      </c>
      <c r="D167" s="84">
        <f t="shared" si="12"/>
        <v>52508.30868248781</v>
      </c>
    </row>
    <row r="168" spans="1:4" ht="12.75">
      <c r="A168" s="51" t="s">
        <v>13</v>
      </c>
      <c r="B168" s="69">
        <f>D95-B153</f>
        <v>76799</v>
      </c>
      <c r="C168" s="69">
        <f>C143-D95</f>
        <v>-76815.80506273871</v>
      </c>
      <c r="D168" s="84">
        <f t="shared" si="12"/>
        <v>-16.805062738712877</v>
      </c>
    </row>
    <row r="169" spans="1:4" ht="12.75">
      <c r="A169" s="51" t="s">
        <v>14</v>
      </c>
      <c r="B169" s="69">
        <f>C96-B154</f>
        <v>153880</v>
      </c>
      <c r="C169" s="69">
        <f>C144-C96</f>
        <v>68742.81401724997</v>
      </c>
      <c r="D169" s="84">
        <f t="shared" si="12"/>
        <v>222622.81401724997</v>
      </c>
    </row>
    <row r="170" spans="1:4" ht="13.5" thickBot="1">
      <c r="A170" s="52" t="s">
        <v>15</v>
      </c>
      <c r="B170" s="72">
        <f>B97-B155</f>
        <v>346069</v>
      </c>
      <c r="C170" s="72">
        <f>C145-B97</f>
        <v>55392.16142699099</v>
      </c>
      <c r="D170" s="84">
        <f t="shared" si="12"/>
        <v>401461.161426991</v>
      </c>
    </row>
    <row r="171" spans="1:4" ht="15.75" thickBot="1">
      <c r="A171" s="113" t="s">
        <v>73</v>
      </c>
      <c r="B171" s="112">
        <f>SUM(B165:B170)</f>
        <v>731223</v>
      </c>
      <c r="C171" s="110">
        <f>SUM(C165:C170)</f>
        <v>21700.11834706785</v>
      </c>
      <c r="D171" s="111">
        <f>SUM(D165:D170)</f>
        <v>752923.1183470679</v>
      </c>
    </row>
    <row r="172" ht="13.5" thickBot="1"/>
    <row r="173" spans="1:9" ht="16.5" thickBot="1">
      <c r="A173" s="86" t="s">
        <v>109</v>
      </c>
      <c r="B173" s="114"/>
      <c r="C173" s="114"/>
      <c r="D173" s="114"/>
      <c r="E173" s="114"/>
      <c r="F173" s="88"/>
      <c r="H173" s="135" t="s">
        <v>110</v>
      </c>
      <c r="I173" s="136"/>
    </row>
    <row r="174" spans="1:6" ht="13.5" thickBot="1">
      <c r="A174" s="149" t="s">
        <v>85</v>
      </c>
      <c r="B174" s="150"/>
      <c r="C174" s="150"/>
      <c r="D174" s="150"/>
      <c r="E174" s="150"/>
      <c r="F174" s="142"/>
    </row>
    <row r="175" spans="1:5" ht="90.75" thickBot="1">
      <c r="A175" s="116" t="s">
        <v>86</v>
      </c>
      <c r="B175" s="117" t="s">
        <v>87</v>
      </c>
      <c r="C175" s="117" t="s">
        <v>88</v>
      </c>
      <c r="D175" s="117" t="s">
        <v>89</v>
      </c>
      <c r="E175" s="118" t="s">
        <v>90</v>
      </c>
    </row>
    <row r="176" spans="1:5" ht="12.75">
      <c r="A176" s="11">
        <v>2034</v>
      </c>
      <c r="B176" s="12">
        <v>54510</v>
      </c>
      <c r="C176" s="12">
        <v>60000</v>
      </c>
      <c r="D176" s="12">
        <v>32000</v>
      </c>
      <c r="E176" s="120">
        <v>0.96</v>
      </c>
    </row>
    <row r="177" spans="1:5" ht="12.75">
      <c r="A177" s="14">
        <v>2035</v>
      </c>
      <c r="B177" s="4">
        <v>125005</v>
      </c>
      <c r="C177" s="4">
        <v>130000</v>
      </c>
      <c r="D177" s="4">
        <v>43609</v>
      </c>
      <c r="E177" s="121">
        <v>0.94</v>
      </c>
    </row>
    <row r="178" spans="1:5" ht="12.75">
      <c r="A178" s="14">
        <v>2036</v>
      </c>
      <c r="B178" s="4">
        <v>123059</v>
      </c>
      <c r="C178" s="4">
        <v>125000</v>
      </c>
      <c r="D178" s="4">
        <v>65400</v>
      </c>
      <c r="E178" s="121">
        <v>0.88</v>
      </c>
    </row>
    <row r="179" spans="1:5" ht="12.75">
      <c r="A179" s="14">
        <v>2037</v>
      </c>
      <c r="B179" s="4">
        <v>89403</v>
      </c>
      <c r="C179" s="4">
        <v>90000</v>
      </c>
      <c r="D179" s="4">
        <v>56780</v>
      </c>
      <c r="E179" s="121">
        <v>0.6</v>
      </c>
    </row>
    <row r="180" spans="1:5" ht="12.75">
      <c r="A180" s="14">
        <v>2038</v>
      </c>
      <c r="B180" s="4">
        <v>223450</v>
      </c>
      <c r="C180" s="4">
        <v>220000</v>
      </c>
      <c r="D180" s="4">
        <v>140530</v>
      </c>
      <c r="E180" s="121">
        <v>0.53</v>
      </c>
    </row>
    <row r="181" spans="1:5" ht="13.5" thickBot="1">
      <c r="A181" s="16">
        <v>2039</v>
      </c>
      <c r="B181" s="17">
        <v>185643</v>
      </c>
      <c r="C181" s="17">
        <v>180000</v>
      </c>
      <c r="D181" s="17">
        <v>50064</v>
      </c>
      <c r="E181" s="122">
        <v>0.23</v>
      </c>
    </row>
    <row r="182" spans="1:5" ht="12.75">
      <c r="A182" s="145" t="s">
        <v>91</v>
      </c>
      <c r="B182" s="146"/>
      <c r="C182" s="146"/>
      <c r="D182" s="146"/>
      <c r="E182" s="147"/>
    </row>
    <row r="183" spans="1:5" ht="13.5" thickBot="1">
      <c r="A183" s="123" t="s">
        <v>92</v>
      </c>
      <c r="B183" s="115"/>
      <c r="C183" s="115"/>
      <c r="D183" s="115"/>
      <c r="E183" s="89"/>
    </row>
    <row r="184" spans="1:7" ht="12.75">
      <c r="A184" s="148" t="s">
        <v>93</v>
      </c>
      <c r="B184" s="146"/>
      <c r="C184" s="146"/>
      <c r="D184" s="146"/>
      <c r="E184" s="147"/>
      <c r="F184" s="44"/>
      <c r="G184" s="44"/>
    </row>
    <row r="185" spans="1:7" ht="12.75">
      <c r="A185" s="149" t="s">
        <v>20</v>
      </c>
      <c r="B185" s="150"/>
      <c r="C185" s="150"/>
      <c r="D185" s="150"/>
      <c r="E185" s="151"/>
      <c r="F185" s="44"/>
      <c r="G185" s="44"/>
    </row>
    <row r="186" spans="1:7" ht="13.5" thickBot="1">
      <c r="A186" s="152" t="s">
        <v>80</v>
      </c>
      <c r="B186" s="153"/>
      <c r="C186" s="153"/>
      <c r="D186" s="153"/>
      <c r="E186" s="154"/>
      <c r="F186" s="124"/>
      <c r="G186" s="124"/>
    </row>
    <row r="187" spans="1:4" ht="15.75" thickBot="1">
      <c r="A187" s="137" t="s">
        <v>94</v>
      </c>
      <c r="B187" s="138"/>
      <c r="C187" s="138"/>
      <c r="D187" s="139"/>
    </row>
    <row r="188" spans="1:4" ht="90.75" thickBot="1">
      <c r="A188" s="116" t="s">
        <v>86</v>
      </c>
      <c r="B188" s="117" t="s">
        <v>95</v>
      </c>
      <c r="C188" s="118" t="s">
        <v>96</v>
      </c>
      <c r="D188" s="118" t="s">
        <v>97</v>
      </c>
    </row>
    <row r="189" spans="1:4" ht="12.75">
      <c r="A189" s="11">
        <v>2034</v>
      </c>
      <c r="B189" s="12">
        <v>32000</v>
      </c>
      <c r="C189" s="125">
        <v>0.96</v>
      </c>
      <c r="D189" s="55">
        <f aca="true" t="shared" si="13" ref="D189:D194">B189*(1/C189-1)</f>
        <v>1333.3333333333358</v>
      </c>
    </row>
    <row r="190" spans="1:4" ht="12.75">
      <c r="A190" s="14">
        <v>2035</v>
      </c>
      <c r="B190" s="4">
        <v>43609</v>
      </c>
      <c r="C190" s="119">
        <v>0.94</v>
      </c>
      <c r="D190" s="126">
        <f t="shared" si="13"/>
        <v>2783.553191489361</v>
      </c>
    </row>
    <row r="191" spans="1:4" ht="12.75">
      <c r="A191" s="14">
        <v>2036</v>
      </c>
      <c r="B191" s="4">
        <v>65400</v>
      </c>
      <c r="C191" s="119">
        <v>0.88</v>
      </c>
      <c r="D191" s="126">
        <f t="shared" si="13"/>
        <v>8918.181818181825</v>
      </c>
    </row>
    <row r="192" spans="1:4" ht="12.75">
      <c r="A192" s="14">
        <v>2037</v>
      </c>
      <c r="B192" s="4">
        <v>56780</v>
      </c>
      <c r="C192" s="119">
        <v>0.6</v>
      </c>
      <c r="D192" s="126">
        <f t="shared" si="13"/>
        <v>37853.333333333336</v>
      </c>
    </row>
    <row r="193" spans="1:4" ht="12.75">
      <c r="A193" s="14">
        <v>2038</v>
      </c>
      <c r="B193" s="4">
        <v>140530</v>
      </c>
      <c r="C193" s="119">
        <v>0.53</v>
      </c>
      <c r="D193" s="126">
        <f t="shared" si="13"/>
        <v>124620.94339622639</v>
      </c>
    </row>
    <row r="194" spans="1:4" ht="13.5" thickBot="1">
      <c r="A194" s="16">
        <v>2039</v>
      </c>
      <c r="B194" s="17">
        <v>50064</v>
      </c>
      <c r="C194" s="127">
        <v>0.23</v>
      </c>
      <c r="D194" s="128">
        <f t="shared" si="13"/>
        <v>167605.5652173913</v>
      </c>
    </row>
    <row r="195" spans="1:4" ht="13.5" thickBot="1">
      <c r="A195" s="140" t="s">
        <v>98</v>
      </c>
      <c r="B195" s="141"/>
      <c r="C195" s="142"/>
      <c r="D195" s="129">
        <f>SUM(D189:D194)</f>
        <v>343114.91028995556</v>
      </c>
    </row>
    <row r="196" spans="1:4" ht="15.75" thickBot="1">
      <c r="A196" s="137" t="s">
        <v>99</v>
      </c>
      <c r="B196" s="143"/>
      <c r="C196" s="143"/>
      <c r="D196" s="144"/>
    </row>
    <row r="197" spans="1:4" ht="90.75" thickBot="1">
      <c r="A197" s="131" t="s">
        <v>86</v>
      </c>
      <c r="B197" s="116" t="s">
        <v>100</v>
      </c>
      <c r="C197" s="132" t="s">
        <v>101</v>
      </c>
      <c r="D197" s="118" t="s">
        <v>102</v>
      </c>
    </row>
    <row r="198" spans="1:4" ht="12.75">
      <c r="A198" s="11">
        <v>2034</v>
      </c>
      <c r="B198" s="12">
        <v>60000</v>
      </c>
      <c r="C198" s="125">
        <v>0.96</v>
      </c>
      <c r="D198" s="13">
        <f aca="true" t="shared" si="14" ref="D198:D203">B198*C198</f>
        <v>57600</v>
      </c>
    </row>
    <row r="199" spans="1:4" ht="12.75">
      <c r="A199" s="14">
        <v>2035</v>
      </c>
      <c r="B199" s="4">
        <v>130000</v>
      </c>
      <c r="C199" s="119">
        <v>0.94</v>
      </c>
      <c r="D199" s="15">
        <f t="shared" si="14"/>
        <v>122200</v>
      </c>
    </row>
    <row r="200" spans="1:4" ht="12.75">
      <c r="A200" s="14">
        <v>2036</v>
      </c>
      <c r="B200" s="4">
        <v>125000</v>
      </c>
      <c r="C200" s="119">
        <v>0.88</v>
      </c>
      <c r="D200" s="15">
        <f t="shared" si="14"/>
        <v>110000</v>
      </c>
    </row>
    <row r="201" spans="1:4" ht="12.75">
      <c r="A201" s="14">
        <v>2037</v>
      </c>
      <c r="B201" s="4">
        <v>90000</v>
      </c>
      <c r="C201" s="119">
        <v>0.6</v>
      </c>
      <c r="D201" s="15">
        <f t="shared" si="14"/>
        <v>54000</v>
      </c>
    </row>
    <row r="202" spans="1:4" ht="12.75">
      <c r="A202" s="14">
        <v>2038</v>
      </c>
      <c r="B202" s="4">
        <v>220000</v>
      </c>
      <c r="C202" s="119">
        <v>0.53</v>
      </c>
      <c r="D202" s="15">
        <f t="shared" si="14"/>
        <v>116600</v>
      </c>
    </row>
    <row r="203" spans="1:4" ht="13.5" thickBot="1">
      <c r="A203" s="16">
        <v>2039</v>
      </c>
      <c r="B203" s="17">
        <v>180000</v>
      </c>
      <c r="C203" s="127">
        <v>0.23</v>
      </c>
      <c r="D203" s="18">
        <f t="shared" si="14"/>
        <v>41400</v>
      </c>
    </row>
    <row r="204" spans="3:4" ht="13.5" thickBot="1">
      <c r="C204" s="130" t="s">
        <v>103</v>
      </c>
      <c r="D204" s="6">
        <f>SUM(D198:D203)</f>
        <v>501800</v>
      </c>
    </row>
    <row r="205" spans="1:4" ht="13.5" thickBot="1">
      <c r="A205" s="174" t="s">
        <v>104</v>
      </c>
      <c r="B205" s="175"/>
      <c r="C205" s="176"/>
      <c r="D205" s="35">
        <f>SUM(B189:B194)</f>
        <v>388383</v>
      </c>
    </row>
    <row r="206" spans="1:4" ht="13.5" thickBot="1">
      <c r="A206" s="174" t="s">
        <v>105</v>
      </c>
      <c r="B206" s="183"/>
      <c r="C206" s="184"/>
      <c r="D206" s="19">
        <f>D205/D204</f>
        <v>0.7739796731765644</v>
      </c>
    </row>
    <row r="207" spans="1:4" ht="71.25" customHeight="1" thickBot="1">
      <c r="A207" s="131" t="s">
        <v>86</v>
      </c>
      <c r="B207" s="116" t="s">
        <v>100</v>
      </c>
      <c r="C207" s="132" t="s">
        <v>106</v>
      </c>
      <c r="D207" s="133" t="s">
        <v>107</v>
      </c>
    </row>
    <row r="208" spans="1:4" ht="12.75">
      <c r="A208" s="11">
        <v>2034</v>
      </c>
      <c r="B208" s="12">
        <v>60000</v>
      </c>
      <c r="C208" s="125">
        <v>0.96</v>
      </c>
      <c r="D208" s="55">
        <f aca="true" t="shared" si="15" ref="D208:D213">B208*$D$206*(1-C208)</f>
        <v>1857.5512156237562</v>
      </c>
    </row>
    <row r="209" spans="1:4" ht="12.75">
      <c r="A209" s="14">
        <v>2035</v>
      </c>
      <c r="B209" s="4">
        <v>130000</v>
      </c>
      <c r="C209" s="119">
        <v>0.94</v>
      </c>
      <c r="D209" s="126">
        <f t="shared" si="15"/>
        <v>6037.0414507772075</v>
      </c>
    </row>
    <row r="210" spans="1:4" ht="12.75">
      <c r="A210" s="14">
        <v>2036</v>
      </c>
      <c r="B210" s="4">
        <v>125000</v>
      </c>
      <c r="C210" s="119">
        <v>0.88</v>
      </c>
      <c r="D210" s="126">
        <f t="shared" si="15"/>
        <v>11609.695097648466</v>
      </c>
    </row>
    <row r="211" spans="1:4" ht="12.75">
      <c r="A211" s="14">
        <v>2037</v>
      </c>
      <c r="B211" s="4">
        <v>90000</v>
      </c>
      <c r="C211" s="119">
        <v>0.6</v>
      </c>
      <c r="D211" s="126">
        <f t="shared" si="15"/>
        <v>27863.26823435632</v>
      </c>
    </row>
    <row r="212" spans="1:4" ht="12.75">
      <c r="A212" s="14">
        <v>2038</v>
      </c>
      <c r="B212" s="4">
        <v>220000</v>
      </c>
      <c r="C212" s="119">
        <v>0.53</v>
      </c>
      <c r="D212" s="126">
        <f t="shared" si="15"/>
        <v>80029.49820645676</v>
      </c>
    </row>
    <row r="213" spans="1:4" ht="13.5" thickBot="1">
      <c r="A213" s="16">
        <v>2039</v>
      </c>
      <c r="B213" s="17">
        <v>180000</v>
      </c>
      <c r="C213" s="127">
        <v>0.23</v>
      </c>
      <c r="D213" s="128">
        <f t="shared" si="15"/>
        <v>107273.58270227183</v>
      </c>
    </row>
    <row r="214" spans="1:4" ht="13.5" thickBot="1">
      <c r="A214" s="140" t="s">
        <v>108</v>
      </c>
      <c r="B214" s="141"/>
      <c r="C214" s="142"/>
      <c r="D214" s="134">
        <f>SUM(D208:D213)</f>
        <v>234670.63690713432</v>
      </c>
    </row>
  </sheetData>
  <sheetProtection/>
  <mergeCells count="87">
    <mergeCell ref="A205:C205"/>
    <mergeCell ref="A206:C206"/>
    <mergeCell ref="A214:C214"/>
    <mergeCell ref="I119:K119"/>
    <mergeCell ref="A137:C137"/>
    <mergeCell ref="A134:G134"/>
    <mergeCell ref="A135:G135"/>
    <mergeCell ref="A136:G136"/>
    <mergeCell ref="B120:F120"/>
    <mergeCell ref="I129:L129"/>
    <mergeCell ref="A8:F9"/>
    <mergeCell ref="A131:G131"/>
    <mergeCell ref="A132:G132"/>
    <mergeCell ref="A133:G133"/>
    <mergeCell ref="A65:D65"/>
    <mergeCell ref="A11:F11"/>
    <mergeCell ref="B12:G12"/>
    <mergeCell ref="A30:G30"/>
    <mergeCell ref="A32:G32"/>
    <mergeCell ref="A33:G33"/>
    <mergeCell ref="A4:F4"/>
    <mergeCell ref="A5:F5"/>
    <mergeCell ref="A6:F6"/>
    <mergeCell ref="A7:F7"/>
    <mergeCell ref="A1:F1"/>
    <mergeCell ref="A2:F2"/>
    <mergeCell ref="A3:B3"/>
    <mergeCell ref="C3:F3"/>
    <mergeCell ref="J12:N12"/>
    <mergeCell ref="I11:N11"/>
    <mergeCell ref="A31:G31"/>
    <mergeCell ref="A35:F35"/>
    <mergeCell ref="J22:N22"/>
    <mergeCell ref="A34:G34"/>
    <mergeCell ref="B20:G20"/>
    <mergeCell ref="A28:G28"/>
    <mergeCell ref="A29:G29"/>
    <mergeCell ref="A63:G63"/>
    <mergeCell ref="A58:G58"/>
    <mergeCell ref="A60:G60"/>
    <mergeCell ref="I35:L35"/>
    <mergeCell ref="A57:G57"/>
    <mergeCell ref="B36:F36"/>
    <mergeCell ref="J56:O56"/>
    <mergeCell ref="I55:O55"/>
    <mergeCell ref="A61:G61"/>
    <mergeCell ref="A62:G62"/>
    <mergeCell ref="A75:G75"/>
    <mergeCell ref="A76:G76"/>
    <mergeCell ref="A77:G77"/>
    <mergeCell ref="A78:G78"/>
    <mergeCell ref="I89:O89"/>
    <mergeCell ref="J90:O90"/>
    <mergeCell ref="A79:G79"/>
    <mergeCell ref="B80:G80"/>
    <mergeCell ref="A89:G89"/>
    <mergeCell ref="B90:G90"/>
    <mergeCell ref="I103:N103"/>
    <mergeCell ref="J104:N104"/>
    <mergeCell ref="A98:G98"/>
    <mergeCell ref="A99:G99"/>
    <mergeCell ref="A100:G100"/>
    <mergeCell ref="A101:G101"/>
    <mergeCell ref="A103:G103"/>
    <mergeCell ref="B104:G104"/>
    <mergeCell ref="A114:G114"/>
    <mergeCell ref="A115:G115"/>
    <mergeCell ref="A113:G113"/>
    <mergeCell ref="A116:G116"/>
    <mergeCell ref="A117:G117"/>
    <mergeCell ref="A118:G118"/>
    <mergeCell ref="A119:F119"/>
    <mergeCell ref="A174:F174"/>
    <mergeCell ref="A160:G160"/>
    <mergeCell ref="A161:G161"/>
    <mergeCell ref="A162:D162"/>
    <mergeCell ref="A157:G157"/>
    <mergeCell ref="A156:G156"/>
    <mergeCell ref="A159:G159"/>
    <mergeCell ref="H173:I173"/>
    <mergeCell ref="A187:D187"/>
    <mergeCell ref="A195:C195"/>
    <mergeCell ref="A196:D196"/>
    <mergeCell ref="A182:E182"/>
    <mergeCell ref="A184:E184"/>
    <mergeCell ref="A185:E185"/>
    <mergeCell ref="A186:E186"/>
  </mergeCells>
  <hyperlinks>
    <hyperlink ref="A2:F2" r:id="rId1" display="The Actuary's Free Study Guide for Exam 6"/>
    <hyperlink ref="A4:F4" r:id="rId2" display="Published under the Creative Commons Attribution Share-Alike License 3.0"/>
    <hyperlink ref="A6:F6" r:id="rId3" display="Estimating Unpaid Claims Using Basic Techniques"/>
    <hyperlink ref="H173:I173" r:id="rId4" display="Link to 2007 Exam 6."/>
  </hyperlinks>
  <printOptions/>
  <pageMargins left="0.75" right="0.75" top="1" bottom="1" header="0.5" footer="0.5"/>
  <pageSetup horizontalDpi="1200" verticalDpi="12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Gennady</cp:lastModifiedBy>
  <dcterms:created xsi:type="dcterms:W3CDTF">1996-10-14T23:33:28Z</dcterms:created>
  <dcterms:modified xsi:type="dcterms:W3CDTF">2010-09-04T02:23:57Z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