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<sst xmlns="http://schemas.openxmlformats.org/spreadsheetml/2006/main" count="145" uniqueCount="73">
  <si>
    <t>The Actuary's Free Study Guide for Exam 6</t>
  </si>
  <si>
    <t>Created by G. Stolyarov II</t>
  </si>
  <si>
    <t>Published under the Creative Commons Attribution Share-Alike License 3.0</t>
  </si>
  <si>
    <r>
      <rPr>
        <b/>
        <sz val="11"/>
        <color indexed="8"/>
        <rFont val="Calibri"/>
        <family val="2"/>
      </rPr>
      <t>Source:</t>
    </r>
    <r>
      <rPr>
        <sz val="11"/>
        <color indexed="8"/>
        <rFont val="Calibri"/>
        <family val="2"/>
      </rPr>
      <t xml:space="preserve"> Friedland, Jacqueline F.</t>
    </r>
    <r>
      <rPr>
        <i/>
        <sz val="11"/>
        <color indexed="8"/>
        <rFont val="Calibri"/>
        <family val="2"/>
      </rPr>
      <t xml:space="preserve"> </t>
    </r>
    <r>
      <rPr>
        <sz val="11"/>
        <color indexed="8"/>
        <rFont val="Calibri"/>
        <family val="2"/>
      </rPr>
      <t xml:space="preserve"> </t>
    </r>
  </si>
  <si>
    <t>Estimating Unpaid Claims Using Basic Techniques</t>
  </si>
  <si>
    <t>This study guide is Mr. Stolyarov's work alone and is not affiliated with any other individual(s) or organization(s) whose works are cited.</t>
  </si>
  <si>
    <t xml:space="preserve"> Section 35</t>
  </si>
  <si>
    <t>Impact of Reinsurance on Unpaid Claim Estimates - Practice Questions and Solutions</t>
  </si>
  <si>
    <t>Casualty Actuarial Society. July 2009. Chapter 14, pp. 346-348.</t>
  </si>
  <si>
    <r>
      <t xml:space="preserve">Problem S6-35-1. </t>
    </r>
    <r>
      <rPr>
        <sz val="10"/>
        <rFont val="Arial"/>
        <family val="2"/>
      </rPr>
      <t>You are given the following claim data for Insurer Δ, gross of any reinsurance.</t>
    </r>
  </si>
  <si>
    <t>60 (Ult.)</t>
  </si>
  <si>
    <t>Gross Reported Claims as of (Months)</t>
  </si>
  <si>
    <t>Accident Year (AY)</t>
  </si>
  <si>
    <t>Suppose that Insurer Δ has a 50% quota share reinsurance treaty pertaining to AY 2055 experience, a 75% quota share treaty pertaining to AY 2056-2057 experience, a 30% quota share treaty pertaining to AY 2058 experience, and a 20% quota share treaty pertaining to AY 2059 experience.</t>
  </si>
  <si>
    <r>
      <t xml:space="preserve">Develop a triangle of reported claims </t>
    </r>
    <r>
      <rPr>
        <i/>
        <sz val="10"/>
        <rFont val="Arial"/>
        <family val="2"/>
      </rPr>
      <t xml:space="preserve">net </t>
    </r>
    <r>
      <rPr>
        <sz val="10"/>
        <rFont val="Arial"/>
        <family val="2"/>
      </rPr>
      <t xml:space="preserve">of the quota share reinsurance described above. </t>
    </r>
  </si>
  <si>
    <t>An answer template is provided to the side. Excel formulas may and should be used.</t>
  </si>
  <si>
    <t xml:space="preserve">After you develop your answers, compare them to the key below. </t>
  </si>
  <si>
    <t>All monetary figures are rounded to whole numbers.</t>
  </si>
  <si>
    <t xml:space="preserve">Answer Template for Problem S6-35-1. </t>
  </si>
  <si>
    <t>Net Reported Claims as of (Months)</t>
  </si>
  <si>
    <r>
      <t xml:space="preserve">Problem S6-35-2. </t>
    </r>
    <r>
      <rPr>
        <sz val="10"/>
        <rFont val="Arial"/>
        <family val="2"/>
      </rPr>
      <t xml:space="preserve">Refer to the gross reported claim data for Insurer Δ. Now suppose that, instead of quota share reinsurance,  Insurer Δ has a per-policy excess-of-loss treaty with an attachment point of 2000, and all losses above that point paid by the reinsurer. In 2055, there was an insured loss of 3300, which developed to 3500 in 2056 and to 3800 in 2057, after which the claim was closed. In 2058, there was a loss of 4500, which developed to 4665 in 2059. </t>
    </r>
  </si>
  <si>
    <t xml:space="preserve">Answer Template for Problem S6-35-2. </t>
  </si>
  <si>
    <t xml:space="preserve">Solution Key for Problem S6-35-1. </t>
  </si>
  <si>
    <t xml:space="preserve">Solution Key for Problem S6-35-2. </t>
  </si>
  <si>
    <r>
      <t xml:space="preserve">Develop (a) a triangle of ceded losses under the treaty and (b) a triangle of reported claims </t>
    </r>
    <r>
      <rPr>
        <i/>
        <sz val="10"/>
        <rFont val="Arial"/>
        <family val="2"/>
      </rPr>
      <t xml:space="preserve">net </t>
    </r>
    <r>
      <rPr>
        <sz val="10"/>
        <rFont val="Arial"/>
        <family val="2"/>
      </rPr>
      <t xml:space="preserve">of the excess-of-loss reinsurance described above. </t>
    </r>
  </si>
  <si>
    <t>Ceded Reported Claims as of (Months)</t>
  </si>
  <si>
    <t>Gross Paid Claims</t>
  </si>
  <si>
    <t>(a) Develop age-to-age factors for net reported claims.</t>
  </si>
  <si>
    <t>(b) Select development factors to ultimate for net reported claims, working from simple arithmetic means of the age-to-age factors.</t>
  </si>
  <si>
    <t>Accident Year</t>
  </si>
  <si>
    <t>12 to 24</t>
  </si>
  <si>
    <t>24 to 36</t>
  </si>
  <si>
    <t>36 to 48</t>
  </si>
  <si>
    <t>48 to 60 (Ult.)</t>
  </si>
  <si>
    <t>Selected Age-to-Age Factors</t>
  </si>
  <si>
    <t>(b) Selected Factors to Ultimate</t>
  </si>
  <si>
    <t>Answer Template for Problem S6-35-3.</t>
  </si>
  <si>
    <t>Solution Key for Problem S6-35-3.</t>
  </si>
  <si>
    <r>
      <t xml:space="preserve">Problem S6-35-4. </t>
    </r>
    <r>
      <rPr>
        <sz val="10"/>
        <rFont val="Arial"/>
        <family val="2"/>
      </rPr>
      <t>Continue using the data for Insurer Δ.</t>
    </r>
  </si>
  <si>
    <t>(a) Calculate ultimate claims gross of stop-loss reinsurance for each accident year based on the selected factors to ultimate for reported claims.</t>
  </si>
  <si>
    <t>(b) For each accident year, calculate ultimate claims net of stop-loss reinsurance.</t>
  </si>
  <si>
    <t>(c) For each accident year, estimate IBNR (based on net ultimate claims) as of December 31, 2059.</t>
  </si>
  <si>
    <t>(c) For each accident year, find the total unpaid claim estimate (based on net ultimate claims) as of December 31, 2059.</t>
  </si>
  <si>
    <t>(a) Age-to-Age Factors for Net Reported Claims</t>
  </si>
  <si>
    <t>(a)</t>
  </si>
  <si>
    <t>(b)</t>
  </si>
  <si>
    <t>(c)</t>
  </si>
  <si>
    <t>Answer Template for Problem S6-35-4.</t>
  </si>
  <si>
    <t>Ultimate Claims, Gross of Stop-Loss</t>
  </si>
  <si>
    <t>Stop Loss Limit</t>
  </si>
  <si>
    <t/>
  </si>
  <si>
    <t>Ultimate Claims, Net of Stop-Loss</t>
  </si>
  <si>
    <t>IBNR</t>
  </si>
  <si>
    <t>(d)</t>
  </si>
  <si>
    <t>Total Unpaid Claim Estimate</t>
  </si>
  <si>
    <r>
      <t xml:space="preserve">Problem S6-35-3. </t>
    </r>
    <r>
      <rPr>
        <sz val="10"/>
        <rFont val="Arial"/>
        <family val="2"/>
      </rPr>
      <t xml:space="preserve">Refer to the data for Insurer Δ. Now suppose that, </t>
    </r>
    <r>
      <rPr>
        <i/>
        <sz val="10"/>
        <rFont val="Arial"/>
        <family val="2"/>
      </rPr>
      <t xml:space="preserve">in addition to </t>
    </r>
    <r>
      <rPr>
        <sz val="10"/>
        <rFont val="Arial"/>
        <family val="2"/>
      </rPr>
      <t>the excess-of-loss reinsurance in Problem S6-35-2, Insurer Δ has a stop-loss policy with an annual aggregate stop loss limit of 15000 for losses from each of the years 2055 and 2056, 16000 for losses from 2057, and 14000 for losses from each of the years 2058 and 2059. Gross paid claims as of December 31, 2059, are as follows:</t>
    </r>
  </si>
  <si>
    <t>Link to 2007 Exam 6.</t>
  </si>
  <si>
    <r>
      <rPr>
        <b/>
        <sz val="12"/>
        <color indexed="8"/>
        <rFont val="Calibri"/>
        <family val="2"/>
      </rPr>
      <t>Problem S6-35-5.</t>
    </r>
    <r>
      <rPr>
        <b/>
        <sz val="11"/>
        <color indexed="8"/>
        <rFont val="Calibri"/>
        <family val="2"/>
      </rPr>
      <t xml:space="preserve"> </t>
    </r>
    <r>
      <rPr>
        <sz val="10"/>
        <color indexed="8"/>
        <rFont val="Calibri"/>
        <family val="2"/>
      </rPr>
      <t>Exam-Style Review Question - Similar to Problem 35 on the CAS 2007 Exam 6</t>
    </r>
    <r>
      <rPr>
        <b/>
        <sz val="10"/>
        <color indexed="8"/>
        <rFont val="Calibri"/>
        <family val="2"/>
      </rPr>
      <t>.</t>
    </r>
  </si>
  <si>
    <t xml:space="preserve">You are given the following information: The annual severity trend is +4%. </t>
  </si>
  <si>
    <t>0 to 12</t>
  </si>
  <si>
    <t>Incremental Payments on Closed Claims as of (Months)</t>
  </si>
  <si>
    <t>Incremental Closed Claim Counts as of (Months)</t>
  </si>
  <si>
    <t>Use the Adler-Kline claims closure model (a frequency-severity technique) to determine projected ultimate payments for AY 2023.</t>
  </si>
  <si>
    <t>Formulate your answers (and template) to the side. Excel formulas may and should be used.</t>
  </si>
  <si>
    <t>Incremental  Closed Claim Severities as of (Months)</t>
  </si>
  <si>
    <t>First we find incremental closed claim severities and trend the latest values (outermost diagonals) by +4% per year to achieve the severities in the yellow region below.</t>
  </si>
  <si>
    <t>Ratios of Incremental Closed Claim Counts to Projected Ultimate Claim Counts</t>
  </si>
  <si>
    <t>Projected Ultimate Claim Counts</t>
  </si>
  <si>
    <t>Now we need to determine the behavior of incremental claim counts. We develop ratios of incremental claim counts to projected ultimate claims. Our selected values for 2023 (highlighted yellow) will be apparent on the basis of the triangle below.</t>
  </si>
  <si>
    <t>Based on this we can project incremental claim counts for all maturities of AY 2023 experience. Note that we only need four years of experience to reach the ultimate claim count.</t>
  </si>
  <si>
    <t>Answer:</t>
  </si>
  <si>
    <t>Now that we have our frequencies and claim counts for every maturity interval of AY 2023 experience, we can multiply them and add the products to get our projected ultimate payments (rounded to the nearest whole number).</t>
  </si>
  <si>
    <t>Solution Key for Problem S6-35-4.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</si>
</sst>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1"/>
      <color indexed="8"/>
      <name val="Calibri"/>
      <family val="2"/>
    </font>
    <font>
      <sz val="11"/>
      <color indexed="8"/>
      <name val="Calibri"/>
      <family val="2"/>
    </font>
    <font>
      <b/>
      <u val="single"/>
      <sz val="11"/>
      <color indexed="12"/>
      <name val="Calibri"/>
      <family val="2"/>
    </font>
    <font>
      <u val="single"/>
      <sz val="11"/>
      <color indexed="12"/>
      <name val="Calibri"/>
      <family val="2"/>
    </font>
    <font>
      <i/>
      <sz val="11"/>
      <color indexed="8"/>
      <name val="Calibri"/>
      <family val="2"/>
    </font>
    <font>
      <i/>
      <u val="single"/>
      <sz val="11"/>
      <color indexed="12"/>
      <name val="Calibri"/>
      <family val="2"/>
    </font>
    <font>
      <u val="single"/>
      <sz val="10"/>
      <color indexed="36"/>
      <name val="Arial"/>
      <family val="0"/>
    </font>
    <font>
      <b/>
      <sz val="10"/>
      <color indexed="8"/>
      <name val="Arial"/>
      <family val="2"/>
    </font>
    <font>
      <b/>
      <sz val="11"/>
      <name val="Calibri"/>
      <family val="2"/>
    </font>
    <font>
      <sz val="11"/>
      <name val="Calibri"/>
      <family val="2"/>
    </font>
    <font>
      <i/>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name val="Arial"/>
      <family val="2"/>
    </font>
    <font>
      <b/>
      <sz val="12"/>
      <color indexed="8"/>
      <name val="Calibri"/>
      <family val="2"/>
    </font>
    <font>
      <sz val="10"/>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0">
    <xf numFmtId="0" fontId="0" fillId="0" borderId="0" xfId="0" applyAlignment="1">
      <alignment/>
    </xf>
    <xf numFmtId="0" fontId="9" fillId="0" borderId="10" xfId="53" applyFont="1" applyBorder="1" applyAlignment="1" applyProtection="1">
      <alignment/>
      <protection locked="0"/>
    </xf>
    <xf numFmtId="0" fontId="9" fillId="0" borderId="11" xfId="53" applyFont="1" applyBorder="1" applyAlignment="1" applyProtection="1">
      <alignment/>
      <protection locked="0"/>
    </xf>
    <xf numFmtId="0" fontId="9" fillId="0" borderId="12" xfId="53" applyFont="1" applyBorder="1" applyAlignment="1" applyProtection="1">
      <alignment horizontal="right"/>
      <protection locked="0"/>
    </xf>
    <xf numFmtId="0" fontId="2" fillId="0" borderId="13" xfId="57" applyFont="1" applyBorder="1" applyAlignment="1" applyProtection="1">
      <alignment/>
      <protection locked="0"/>
    </xf>
    <xf numFmtId="0" fontId="10" fillId="0" borderId="14" xfId="57" applyFont="1" applyBorder="1" applyAlignment="1" applyProtection="1">
      <alignment/>
      <protection locked="0"/>
    </xf>
    <xf numFmtId="0" fontId="10" fillId="0" borderId="15" xfId="57" applyFont="1" applyBorder="1" applyAlignment="1" applyProtection="1">
      <alignment/>
      <protection locked="0"/>
    </xf>
    <xf numFmtId="0" fontId="10" fillId="0" borderId="16" xfId="57" applyFont="1" applyBorder="1" applyAlignment="1" applyProtection="1">
      <alignment/>
      <protection locked="0"/>
    </xf>
    <xf numFmtId="0" fontId="10" fillId="0" borderId="17" xfId="53" applyFont="1" applyBorder="1" applyAlignment="1">
      <alignment/>
    </xf>
    <xf numFmtId="0" fontId="10" fillId="0" borderId="18" xfId="53" applyFont="1" applyBorder="1" applyAlignment="1">
      <alignment/>
    </xf>
    <xf numFmtId="0" fontId="10" fillId="0" borderId="19" xfId="53" applyFont="1" applyBorder="1" applyAlignment="1">
      <alignment/>
    </xf>
    <xf numFmtId="0" fontId="10" fillId="0" borderId="20" xfId="53" applyFont="1" applyBorder="1" applyAlignment="1">
      <alignment/>
    </xf>
    <xf numFmtId="0" fontId="2" fillId="0" borderId="17" xfId="57" applyFont="1" applyBorder="1" applyAlignment="1">
      <alignment vertical="distributed"/>
      <protection/>
    </xf>
    <xf numFmtId="0" fontId="10" fillId="0" borderId="18" xfId="57" applyFont="1" applyBorder="1" applyAlignment="1">
      <alignment vertical="distributed"/>
      <protection/>
    </xf>
    <xf numFmtId="0" fontId="10" fillId="0" borderId="19" xfId="57" applyFont="1" applyBorder="1" applyAlignment="1">
      <alignment vertical="distributed"/>
      <protection/>
    </xf>
    <xf numFmtId="0" fontId="10" fillId="0" borderId="20" xfId="57" applyFont="1" applyBorder="1" applyAlignment="1">
      <alignment vertical="distributed"/>
      <protection/>
    </xf>
    <xf numFmtId="0" fontId="10" fillId="0" borderId="17" xfId="53" applyFont="1" applyBorder="1" applyAlignment="1">
      <alignment vertical="distributed"/>
    </xf>
    <xf numFmtId="0" fontId="10" fillId="0" borderId="18" xfId="53" applyFont="1" applyBorder="1" applyAlignment="1">
      <alignment vertical="distributed"/>
    </xf>
    <xf numFmtId="0" fontId="10" fillId="0" borderId="19" xfId="53" applyFont="1" applyBorder="1" applyAlignment="1">
      <alignment vertical="distributed"/>
    </xf>
    <xf numFmtId="0" fontId="10" fillId="0" borderId="20" xfId="53" applyFont="1" applyBorder="1" applyAlignment="1">
      <alignment vertical="distributed"/>
    </xf>
    <xf numFmtId="0" fontId="2" fillId="0" borderId="21" xfId="57" applyFont="1" applyBorder="1" applyAlignment="1">
      <alignment/>
      <protection/>
    </xf>
    <xf numFmtId="0" fontId="10" fillId="0" borderId="22" xfId="57" applyFont="1" applyBorder="1" applyAlignment="1">
      <alignment/>
      <protection/>
    </xf>
    <xf numFmtId="0" fontId="10" fillId="0" borderId="23" xfId="57" applyFont="1" applyBorder="1" applyAlignment="1">
      <alignment/>
      <protection/>
    </xf>
    <xf numFmtId="0" fontId="10" fillId="0" borderId="24" xfId="57" applyFont="1" applyBorder="1" applyAlignment="1">
      <alignment/>
      <protection/>
    </xf>
    <xf numFmtId="0" fontId="10" fillId="0" borderId="19" xfId="57" applyFont="1" applyBorder="1" applyAlignment="1" applyProtection="1">
      <alignment/>
      <protection locked="0"/>
    </xf>
    <xf numFmtId="1" fontId="10" fillId="0" borderId="14" xfId="57" applyNumberFormat="1" applyFont="1" applyBorder="1" applyAlignment="1" applyProtection="1">
      <alignment/>
      <protection locked="0"/>
    </xf>
    <xf numFmtId="1" fontId="10" fillId="0" borderId="15" xfId="57" applyNumberFormat="1" applyFont="1" applyBorder="1" applyAlignment="1" applyProtection="1">
      <alignment/>
      <protection locked="0"/>
    </xf>
    <xf numFmtId="1" fontId="10" fillId="0" borderId="16" xfId="57" applyNumberFormat="1" applyFont="1" applyBorder="1" applyAlignment="1" applyProtection="1">
      <alignment/>
      <protection locked="0"/>
    </xf>
    <xf numFmtId="1" fontId="10" fillId="0" borderId="18" xfId="53" applyNumberFormat="1" applyFont="1" applyBorder="1" applyAlignment="1">
      <alignment/>
    </xf>
    <xf numFmtId="1" fontId="10" fillId="0" borderId="19" xfId="53" applyNumberFormat="1" applyFont="1" applyBorder="1" applyAlignment="1">
      <alignment/>
    </xf>
    <xf numFmtId="1" fontId="10" fillId="0" borderId="20" xfId="53" applyNumberFormat="1" applyFont="1" applyBorder="1" applyAlignment="1">
      <alignment/>
    </xf>
    <xf numFmtId="1" fontId="10" fillId="0" borderId="19" xfId="57" applyNumberFormat="1" applyFont="1" applyBorder="1" applyAlignment="1">
      <alignment vertical="distributed"/>
      <protection/>
    </xf>
    <xf numFmtId="1" fontId="10" fillId="0" borderId="20" xfId="57" applyNumberFormat="1" applyFont="1" applyBorder="1" applyAlignment="1">
      <alignment vertical="distributed"/>
      <protection/>
    </xf>
    <xf numFmtId="1" fontId="10" fillId="0" borderId="18" xfId="53" applyNumberFormat="1" applyFont="1" applyBorder="1" applyAlignment="1">
      <alignment vertical="distributed"/>
    </xf>
    <xf numFmtId="1" fontId="10" fillId="0" borderId="19" xfId="53" applyNumberFormat="1" applyFont="1" applyBorder="1" applyAlignment="1">
      <alignment vertical="distributed"/>
    </xf>
    <xf numFmtId="1" fontId="10" fillId="0" borderId="20" xfId="53" applyNumberFormat="1" applyFont="1" applyBorder="1" applyAlignment="1">
      <alignment vertical="distributed"/>
    </xf>
    <xf numFmtId="1" fontId="10" fillId="0" borderId="22" xfId="57" applyNumberFormat="1" applyFont="1" applyBorder="1" applyAlignment="1">
      <alignment/>
      <protection/>
    </xf>
    <xf numFmtId="1" fontId="10" fillId="0" borderId="23" xfId="57" applyNumberFormat="1" applyFont="1" applyBorder="1" applyAlignment="1">
      <alignment/>
      <protection/>
    </xf>
    <xf numFmtId="1" fontId="10" fillId="0" borderId="24" xfId="57" applyNumberFormat="1" applyFont="1" applyBorder="1" applyAlignment="1">
      <alignment/>
      <protection/>
    </xf>
    <xf numFmtId="0" fontId="10" fillId="0" borderId="18" xfId="57" applyFont="1" applyBorder="1" applyAlignment="1" applyProtection="1">
      <alignment/>
      <protection locked="0"/>
    </xf>
    <xf numFmtId="0" fontId="10" fillId="0" borderId="22" xfId="57" applyFont="1" applyBorder="1" applyAlignment="1" applyProtection="1">
      <alignment/>
      <protection locked="0"/>
    </xf>
    <xf numFmtId="0" fontId="1" fillId="0" borderId="25" xfId="57" applyFont="1" applyBorder="1" applyAlignment="1">
      <alignment horizontal="center" vertical="distributed"/>
      <protection/>
    </xf>
    <xf numFmtId="0" fontId="1" fillId="0" borderId="26" xfId="57" applyFont="1" applyBorder="1" applyAlignment="1">
      <alignment horizontal="center" vertical="distributed"/>
      <protection/>
    </xf>
    <xf numFmtId="0" fontId="1" fillId="0" borderId="27" xfId="57" applyFont="1" applyBorder="1" applyAlignment="1">
      <alignment horizontal="center" vertical="distributed"/>
      <protection/>
    </xf>
    <xf numFmtId="0" fontId="1" fillId="0" borderId="28" xfId="57" applyFont="1" applyBorder="1" applyAlignment="1">
      <alignment horizontal="center" vertical="distributed"/>
      <protection/>
    </xf>
    <xf numFmtId="0" fontId="1" fillId="0" borderId="29" xfId="57" applyFont="1" applyBorder="1" applyAlignment="1">
      <alignment horizontal="center" vertical="distributed"/>
      <protection/>
    </xf>
    <xf numFmtId="0" fontId="8" fillId="0" borderId="25" xfId="0" applyFont="1" applyBorder="1" applyAlignment="1">
      <alignment horizontal="center" vertical="distributed" wrapText="1"/>
    </xf>
    <xf numFmtId="0" fontId="8" fillId="0" borderId="26" xfId="0" applyFont="1" applyBorder="1" applyAlignment="1">
      <alignment horizontal="center" vertical="distributed"/>
    </xf>
    <xf numFmtId="0" fontId="8" fillId="0" borderId="27" xfId="0" applyFont="1" applyBorder="1" applyAlignment="1">
      <alignment horizontal="center" vertical="distributed"/>
    </xf>
    <xf numFmtId="0" fontId="0" fillId="0" borderId="30" xfId="0" applyBorder="1" applyAlignment="1">
      <alignment horizontal="left" vertical="distributed"/>
    </xf>
    <xf numFmtId="0" fontId="0" fillId="0" borderId="31" xfId="0" applyBorder="1" applyAlignment="1">
      <alignment horizontal="left" vertical="distributed"/>
    </xf>
    <xf numFmtId="0" fontId="0" fillId="0" borderId="32" xfId="0" applyBorder="1" applyAlignment="1">
      <alignment horizontal="left" vertical="distributed"/>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8" fillId="0" borderId="30" xfId="0" applyFont="1" applyBorder="1" applyAlignment="1">
      <alignment horizontal="center" vertical="distributed" wrapText="1"/>
    </xf>
    <xf numFmtId="0" fontId="8" fillId="0" borderId="31" xfId="0" applyFont="1" applyBorder="1" applyAlignment="1">
      <alignment horizontal="center" vertical="distributed"/>
    </xf>
    <xf numFmtId="0" fontId="8" fillId="0" borderId="32" xfId="0" applyFont="1" applyBorder="1" applyAlignment="1">
      <alignment horizontal="center" vertical="distributed"/>
    </xf>
    <xf numFmtId="0" fontId="0" fillId="0" borderId="30" xfId="0" applyBorder="1" applyAlignment="1">
      <alignment horizontal="center" vertical="distributed"/>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 fillId="0" borderId="25" xfId="57" applyFont="1" applyBorder="1" applyAlignment="1">
      <alignment horizontal="center" vertical="distributed"/>
      <protection/>
    </xf>
    <xf numFmtId="0" fontId="5" fillId="0" borderId="26" xfId="57" applyFont="1" applyBorder="1" applyAlignment="1">
      <alignment horizontal="center" vertical="distributed"/>
      <protection/>
    </xf>
    <xf numFmtId="0" fontId="5" fillId="0" borderId="27" xfId="57" applyFont="1" applyBorder="1" applyAlignment="1">
      <alignment horizontal="center" vertical="distributed"/>
      <protection/>
    </xf>
    <xf numFmtId="0" fontId="5" fillId="0" borderId="34" xfId="57" applyFont="1" applyBorder="1" applyAlignment="1">
      <alignment horizontal="center" vertical="distributed"/>
      <protection/>
    </xf>
    <xf numFmtId="0" fontId="5" fillId="0" borderId="35" xfId="57" applyFont="1" applyBorder="1" applyAlignment="1">
      <alignment horizontal="center" vertical="distributed"/>
      <protection/>
    </xf>
    <xf numFmtId="0" fontId="5" fillId="0" borderId="36" xfId="57" applyFont="1" applyBorder="1" applyAlignment="1">
      <alignment horizontal="center" vertical="distributed"/>
      <protection/>
    </xf>
    <xf numFmtId="0" fontId="3" fillId="0" borderId="30" xfId="53" applyFont="1" applyBorder="1" applyAlignment="1">
      <alignment horizontal="center"/>
    </xf>
    <xf numFmtId="0" fontId="3" fillId="0" borderId="31" xfId="53" applyFont="1" applyBorder="1" applyAlignment="1">
      <alignment horizontal="center"/>
    </xf>
    <xf numFmtId="0" fontId="3" fillId="0" borderId="32" xfId="53" applyFont="1" applyBorder="1" applyAlignment="1">
      <alignment horizontal="center"/>
    </xf>
    <xf numFmtId="0" fontId="2" fillId="0" borderId="25" xfId="57" applyBorder="1" applyAlignment="1">
      <alignment horizontal="center" vertical="distributed"/>
      <protection/>
    </xf>
    <xf numFmtId="0" fontId="2" fillId="0" borderId="26" xfId="57" applyBorder="1" applyAlignment="1">
      <alignment horizontal="center" vertical="distributed"/>
      <protection/>
    </xf>
    <xf numFmtId="0" fontId="2" fillId="0" borderId="27" xfId="57" applyBorder="1" applyAlignment="1">
      <alignment horizontal="center" vertical="distributed"/>
      <protection/>
    </xf>
    <xf numFmtId="0" fontId="6" fillId="0" borderId="29" xfId="53" applyFont="1" applyBorder="1" applyAlignment="1">
      <alignment horizontal="center" vertical="distributed"/>
    </xf>
    <xf numFmtId="0" fontId="6" fillId="0" borderId="0" xfId="53" applyFont="1" applyBorder="1" applyAlignment="1">
      <alignment horizontal="center" vertical="distributed"/>
    </xf>
    <xf numFmtId="0" fontId="6" fillId="0" borderId="33" xfId="53" applyFont="1" applyBorder="1" applyAlignment="1">
      <alignment horizontal="center" vertical="distributed"/>
    </xf>
    <xf numFmtId="0" fontId="2" fillId="0" borderId="34" xfId="57" applyFont="1" applyBorder="1" applyAlignment="1">
      <alignment horizontal="center"/>
      <protection/>
    </xf>
    <xf numFmtId="0" fontId="2" fillId="0" borderId="35" xfId="57" applyBorder="1" applyAlignment="1">
      <alignment horizontal="center"/>
      <protection/>
    </xf>
    <xf numFmtId="0" fontId="2" fillId="0" borderId="36" xfId="57" applyBorder="1" applyAlignment="1">
      <alignment horizontal="center"/>
      <protection/>
    </xf>
    <xf numFmtId="0" fontId="3" fillId="0" borderId="29" xfId="53" applyFont="1" applyBorder="1" applyAlignment="1">
      <alignment horizontal="center"/>
    </xf>
    <xf numFmtId="0" fontId="3" fillId="0" borderId="0" xfId="53" applyFont="1" applyBorder="1" applyAlignment="1">
      <alignment horizontal="center"/>
    </xf>
    <xf numFmtId="0" fontId="3" fillId="0" borderId="33" xfId="53" applyFont="1" applyBorder="1" applyAlignment="1">
      <alignment horizontal="center"/>
    </xf>
    <xf numFmtId="0" fontId="1" fillId="0" borderId="34" xfId="57" applyFont="1" applyBorder="1" applyAlignment="1">
      <alignment horizontal="center"/>
      <protection/>
    </xf>
    <xf numFmtId="0" fontId="1" fillId="0" borderId="35" xfId="57" applyFont="1" applyBorder="1" applyAlignment="1">
      <alignment horizontal="center"/>
      <protection/>
    </xf>
    <xf numFmtId="0" fontId="1" fillId="0" borderId="36" xfId="57" applyFont="1" applyBorder="1" applyAlignment="1">
      <alignment horizontal="center"/>
      <protection/>
    </xf>
    <xf numFmtId="0" fontId="28" fillId="0" borderId="28" xfId="0" applyFont="1" applyBorder="1" applyAlignment="1">
      <alignment horizontal="center" vertical="distributed"/>
    </xf>
    <xf numFmtId="0" fontId="0" fillId="0" borderId="37" xfId="0" applyBorder="1" applyAlignment="1">
      <alignment horizontal="center" vertical="distributed"/>
    </xf>
    <xf numFmtId="0" fontId="0" fillId="0" borderId="19" xfId="0" applyBorder="1" applyAlignment="1">
      <alignment/>
    </xf>
    <xf numFmtId="0" fontId="0" fillId="0" borderId="38" xfId="0" applyBorder="1" applyAlignment="1">
      <alignment/>
    </xf>
    <xf numFmtId="0" fontId="0" fillId="0" borderId="39" xfId="0" applyBorder="1" applyAlignment="1">
      <alignment/>
    </xf>
    <xf numFmtId="0" fontId="2" fillId="0" borderId="40" xfId="57" applyFont="1" applyBorder="1" applyAlignment="1">
      <alignment/>
      <protection/>
    </xf>
    <xf numFmtId="0" fontId="0" fillId="0" borderId="41" xfId="0" applyBorder="1" applyAlignment="1">
      <alignment/>
    </xf>
    <xf numFmtId="0" fontId="0" fillId="0" borderId="32" xfId="0" applyBorder="1" applyAlignment="1">
      <alignment/>
    </xf>
    <xf numFmtId="0" fontId="0" fillId="0" borderId="25" xfId="0"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4" xfId="0" applyFont="1" applyBorder="1" applyAlignment="1">
      <alignment horizontal="left" vertical="distributed"/>
    </xf>
    <xf numFmtId="0" fontId="0" fillId="0" borderId="35" xfId="0" applyBorder="1" applyAlignment="1">
      <alignment horizontal="left" vertical="distributed"/>
    </xf>
    <xf numFmtId="0" fontId="0" fillId="0" borderId="36" xfId="0" applyBorder="1" applyAlignment="1">
      <alignment horizontal="left" vertical="distributed"/>
    </xf>
    <xf numFmtId="0" fontId="28" fillId="0" borderId="30" xfId="0" applyFont="1" applyBorder="1" applyAlignment="1">
      <alignment horizontal="center" vertical="distributed"/>
    </xf>
    <xf numFmtId="0" fontId="28" fillId="0" borderId="31" xfId="0" applyFont="1" applyBorder="1" applyAlignment="1">
      <alignment horizontal="center" vertical="distributed"/>
    </xf>
    <xf numFmtId="0" fontId="28" fillId="0" borderId="32" xfId="0" applyFont="1" applyBorder="1" applyAlignment="1">
      <alignment horizontal="center" vertical="distributed"/>
    </xf>
    <xf numFmtId="0" fontId="0" fillId="0" borderId="25" xfId="0" applyBorder="1" applyAlignment="1">
      <alignment/>
    </xf>
    <xf numFmtId="0" fontId="28" fillId="0" borderId="30" xfId="0" applyFont="1" applyBorder="1" applyAlignment="1">
      <alignment horizontal="center"/>
    </xf>
    <xf numFmtId="0" fontId="28" fillId="0" borderId="31" xfId="0" applyFont="1" applyBorder="1" applyAlignment="1">
      <alignment horizontal="center"/>
    </xf>
    <xf numFmtId="0" fontId="28" fillId="0" borderId="32" xfId="0" applyFont="1" applyBorder="1" applyAlignment="1">
      <alignment horizontal="center"/>
    </xf>
    <xf numFmtId="0" fontId="28" fillId="0" borderId="42" xfId="0" applyFont="1" applyBorder="1" applyAlignment="1">
      <alignment vertical="distributed"/>
    </xf>
    <xf numFmtId="0" fontId="9" fillId="0" borderId="42" xfId="53" applyFont="1" applyBorder="1" applyAlignment="1" applyProtection="1">
      <alignment/>
      <protection locked="0"/>
    </xf>
    <xf numFmtId="0" fontId="9" fillId="0" borderId="31" xfId="53" applyFont="1" applyBorder="1" applyAlignment="1" applyProtection="1">
      <alignment/>
      <protection locked="0"/>
    </xf>
    <xf numFmtId="0" fontId="9" fillId="0" borderId="26" xfId="53" applyFont="1" applyBorder="1" applyAlignment="1" applyProtection="1">
      <alignment/>
      <protection locked="0"/>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10" fillId="0" borderId="39" xfId="53" applyFont="1" applyBorder="1" applyAlignment="1">
      <alignment/>
    </xf>
    <xf numFmtId="0" fontId="0" fillId="0" borderId="18" xfId="0" applyBorder="1" applyAlignment="1">
      <alignment/>
    </xf>
    <xf numFmtId="0" fontId="0" fillId="0" borderId="20" xfId="0" applyBorder="1" applyAlignment="1">
      <alignment/>
    </xf>
    <xf numFmtId="0" fontId="28" fillId="0" borderId="43" xfId="0" applyFont="1" applyBorder="1" applyAlignment="1">
      <alignment vertical="distributed"/>
    </xf>
    <xf numFmtId="0" fontId="28" fillId="0" borderId="44" xfId="0" applyFont="1" applyBorder="1" applyAlignment="1">
      <alignment vertical="distributed"/>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9" fillId="0" borderId="42" xfId="53" applyFont="1" applyBorder="1" applyAlignment="1" applyProtection="1">
      <alignment horizontal="center"/>
      <protection locked="0"/>
    </xf>
    <xf numFmtId="0" fontId="9" fillId="0" borderId="28" xfId="53" applyFont="1" applyBorder="1" applyAlignment="1" applyProtection="1">
      <alignment/>
      <protection locked="0"/>
    </xf>
    <xf numFmtId="0" fontId="9" fillId="0" borderId="28" xfId="53" applyFont="1" applyBorder="1" applyAlignment="1" applyProtection="1">
      <alignment horizontal="center"/>
      <protection locked="0"/>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26" xfId="0" applyFont="1" applyBorder="1" applyAlignment="1">
      <alignment horizontal="center"/>
    </xf>
    <xf numFmtId="0" fontId="0" fillId="0" borderId="26" xfId="0" applyFont="1" applyBorder="1" applyAlignment="1">
      <alignment horizontal="left" vertical="distributed"/>
    </xf>
    <xf numFmtId="0" fontId="0" fillId="0" borderId="25" xfId="0" applyFont="1" applyBorder="1" applyAlignment="1">
      <alignment horizontal="left" vertical="distributed"/>
    </xf>
    <xf numFmtId="0" fontId="0" fillId="0" borderId="29" xfId="0" applyFont="1" applyBorder="1" applyAlignment="1">
      <alignment horizontal="left"/>
    </xf>
    <xf numFmtId="0" fontId="0" fillId="0" borderId="0" xfId="0" applyBorder="1" applyAlignment="1">
      <alignment horizontal="left"/>
    </xf>
    <xf numFmtId="0" fontId="0" fillId="0" borderId="33" xfId="0" applyBorder="1" applyAlignment="1">
      <alignment horizontal="left"/>
    </xf>
    <xf numFmtId="0" fontId="0"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8" fillId="0" borderId="31" xfId="0" applyFont="1" applyBorder="1" applyAlignment="1">
      <alignment horizontal="center" vertical="distributed" wrapText="1"/>
    </xf>
    <xf numFmtId="0" fontId="8" fillId="0" borderId="32" xfId="0" applyFont="1" applyBorder="1" applyAlignment="1">
      <alignment horizontal="center" vertical="distributed" wrapText="1"/>
    </xf>
    <xf numFmtId="0" fontId="0" fillId="0" borderId="27" xfId="0" applyFont="1" applyBorder="1" applyAlignment="1">
      <alignment horizontal="left" vertical="distributed"/>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8" fillId="0" borderId="28" xfId="0" applyFont="1" applyBorder="1" applyAlignment="1">
      <alignment/>
    </xf>
    <xf numFmtId="0" fontId="1" fillId="0" borderId="37" xfId="57" applyFont="1" applyBorder="1" applyAlignment="1">
      <alignment horizontal="center" vertical="distributed"/>
      <protection/>
    </xf>
    <xf numFmtId="0" fontId="28" fillId="0" borderId="37" xfId="0" applyFont="1" applyBorder="1" applyAlignment="1">
      <alignment vertical="distributed"/>
    </xf>
    <xf numFmtId="0" fontId="0" fillId="0" borderId="15" xfId="0" applyFont="1" applyBorder="1" applyAlignment="1" quotePrefix="1">
      <alignment/>
    </xf>
    <xf numFmtId="1" fontId="0" fillId="0" borderId="14" xfId="0" applyNumberFormat="1" applyBorder="1" applyAlignment="1">
      <alignment/>
    </xf>
    <xf numFmtId="1" fontId="0" fillId="0" borderId="18" xfId="0" applyNumberFormat="1" applyBorder="1" applyAlignment="1">
      <alignment/>
    </xf>
    <xf numFmtId="1" fontId="0" fillId="0" borderId="22" xfId="0" applyNumberFormat="1" applyBorder="1" applyAlignment="1">
      <alignment/>
    </xf>
    <xf numFmtId="1" fontId="0" fillId="0" borderId="15" xfId="0" applyNumberFormat="1" applyBorder="1" applyAlignment="1">
      <alignment/>
    </xf>
    <xf numFmtId="1" fontId="0" fillId="0" borderId="19" xfId="0" applyNumberFormat="1" applyBorder="1" applyAlignment="1">
      <alignment/>
    </xf>
    <xf numFmtId="1" fontId="0" fillId="0" borderId="16" xfId="0" applyNumberFormat="1" applyBorder="1" applyAlignment="1">
      <alignment/>
    </xf>
    <xf numFmtId="1" fontId="0" fillId="0" borderId="20" xfId="0" applyNumberFormat="1" applyBorder="1" applyAlignment="1">
      <alignment/>
    </xf>
    <xf numFmtId="1" fontId="0" fillId="0" borderId="23" xfId="0" applyNumberFormat="1" applyBorder="1" applyAlignment="1">
      <alignment/>
    </xf>
    <xf numFmtId="1" fontId="0" fillId="0" borderId="24" xfId="0" applyNumberFormat="1" applyBorder="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16" fontId="9" fillId="0" borderId="11" xfId="53" applyNumberFormat="1" applyFont="1" applyBorder="1" applyAlignment="1" applyProtection="1">
      <alignment/>
      <protection locked="0"/>
    </xf>
    <xf numFmtId="0" fontId="10" fillId="0" borderId="48" xfId="57" applyFont="1" applyBorder="1" applyAlignment="1" applyProtection="1">
      <alignment/>
      <protection locked="0"/>
    </xf>
    <xf numFmtId="0" fontId="10" fillId="0" borderId="49" xfId="53" applyFont="1" applyBorder="1" applyAlignment="1">
      <alignment/>
    </xf>
    <xf numFmtId="0" fontId="10" fillId="0" borderId="49" xfId="57" applyFont="1" applyBorder="1" applyAlignment="1">
      <alignment vertical="distributed"/>
      <protection/>
    </xf>
    <xf numFmtId="0" fontId="10" fillId="0" borderId="38" xfId="57" applyFont="1" applyBorder="1" applyAlignment="1" applyProtection="1">
      <alignment/>
      <protection locked="0"/>
    </xf>
    <xf numFmtId="0" fontId="10" fillId="0" borderId="39" xfId="57" applyFont="1" applyBorder="1" applyAlignment="1">
      <alignment vertical="distributed"/>
      <protection/>
    </xf>
    <xf numFmtId="0" fontId="10" fillId="0" borderId="40" xfId="53" applyFont="1" applyBorder="1" applyAlignment="1">
      <alignment vertical="distributed"/>
    </xf>
    <xf numFmtId="0" fontId="10" fillId="0" borderId="50" xfId="53" applyFont="1" applyBorder="1" applyAlignment="1">
      <alignment vertical="distributed"/>
    </xf>
    <xf numFmtId="0" fontId="10" fillId="0" borderId="51" xfId="53" applyFont="1" applyBorder="1" applyAlignment="1">
      <alignment vertical="distributed"/>
    </xf>
    <xf numFmtId="0" fontId="10" fillId="0" borderId="21" xfId="53" applyFont="1" applyBorder="1" applyAlignment="1">
      <alignment vertical="distributed"/>
    </xf>
    <xf numFmtId="0" fontId="10" fillId="0" borderId="22" xfId="53" applyFont="1" applyBorder="1" applyAlignment="1">
      <alignment vertical="distributed"/>
    </xf>
    <xf numFmtId="0" fontId="10" fillId="0" borderId="23" xfId="53" applyFont="1" applyBorder="1" applyAlignment="1">
      <alignment vertical="distributed"/>
    </xf>
    <xf numFmtId="0" fontId="10" fillId="0" borderId="52" xfId="53" applyFont="1" applyBorder="1" applyAlignment="1">
      <alignment vertical="distributed"/>
    </xf>
    <xf numFmtId="0" fontId="10" fillId="0" borderId="44" xfId="53" applyFont="1" applyBorder="1" applyAlignment="1">
      <alignment vertical="distributed"/>
    </xf>
    <xf numFmtId="0" fontId="9" fillId="0" borderId="53" xfId="53" applyFont="1" applyBorder="1" applyAlignment="1" applyProtection="1">
      <alignment/>
      <protection locked="0"/>
    </xf>
    <xf numFmtId="16" fontId="9" fillId="0" borderId="54" xfId="53" applyNumberFormat="1" applyFont="1" applyBorder="1" applyAlignment="1" applyProtection="1">
      <alignment/>
      <protection locked="0"/>
    </xf>
    <xf numFmtId="0" fontId="9" fillId="0" borderId="54" xfId="53" applyFont="1" applyBorder="1" applyAlignment="1" applyProtection="1">
      <alignment/>
      <protection locked="0"/>
    </xf>
    <xf numFmtId="0" fontId="9" fillId="0" borderId="55" xfId="53" applyFont="1" applyBorder="1" applyAlignment="1" applyProtection="1">
      <alignment/>
      <protection locked="0"/>
    </xf>
    <xf numFmtId="0" fontId="9" fillId="0" borderId="0" xfId="53" applyFont="1" applyBorder="1" applyAlignment="1" applyProtection="1">
      <alignment horizontal="right"/>
      <protection locked="0"/>
    </xf>
    <xf numFmtId="0" fontId="10" fillId="0" borderId="0" xfId="57" applyFont="1" applyBorder="1" applyAlignment="1" applyProtection="1">
      <alignment/>
      <protection locked="0"/>
    </xf>
    <xf numFmtId="0" fontId="10" fillId="0" borderId="0" xfId="53" applyFont="1" applyBorder="1" applyAlignment="1">
      <alignment/>
    </xf>
    <xf numFmtId="0" fontId="10" fillId="0" borderId="0" xfId="57" applyFont="1" applyBorder="1" applyAlignment="1">
      <alignment vertical="distributed"/>
      <protection/>
    </xf>
    <xf numFmtId="0" fontId="10" fillId="0" borderId="0" xfId="53" applyFont="1" applyBorder="1" applyAlignment="1">
      <alignment vertical="distributed"/>
    </xf>
    <xf numFmtId="0" fontId="1" fillId="0" borderId="30" xfId="57" applyFont="1" applyBorder="1" applyAlignment="1">
      <alignment horizontal="center" vertical="distributed"/>
      <protection/>
    </xf>
    <xf numFmtId="0" fontId="1" fillId="0" borderId="31" xfId="57" applyFont="1" applyBorder="1" applyAlignment="1">
      <alignment horizontal="center" vertical="distributed"/>
      <protection/>
    </xf>
    <xf numFmtId="0" fontId="1" fillId="0" borderId="0" xfId="57" applyFont="1" applyBorder="1" applyAlignment="1">
      <alignment vertical="distributed"/>
      <protection/>
    </xf>
    <xf numFmtId="0" fontId="1" fillId="0" borderId="32" xfId="57" applyFont="1" applyBorder="1" applyAlignment="1">
      <alignment horizontal="center" vertical="distributed"/>
      <protection/>
    </xf>
    <xf numFmtId="0" fontId="9" fillId="0" borderId="12" xfId="53" applyFont="1" applyBorder="1" applyAlignment="1" applyProtection="1">
      <alignment/>
      <protection locked="0"/>
    </xf>
    <xf numFmtId="0" fontId="10" fillId="0" borderId="56" xfId="53" applyFont="1" applyBorder="1" applyAlignment="1">
      <alignment vertical="distributed"/>
    </xf>
    <xf numFmtId="0" fontId="0" fillId="0" borderId="30" xfId="0" applyFont="1" applyBorder="1" applyAlignment="1">
      <alignment/>
    </xf>
    <xf numFmtId="0" fontId="0" fillId="0" borderId="31" xfId="0" applyBorder="1" applyAlignment="1">
      <alignment/>
    </xf>
    <xf numFmtId="0" fontId="0" fillId="0" borderId="25" xfId="0" applyFont="1" applyBorder="1" applyAlignment="1">
      <alignment horizontal="center"/>
    </xf>
    <xf numFmtId="0" fontId="0" fillId="0" borderId="29" xfId="0" applyFont="1" applyBorder="1" applyAlignment="1">
      <alignment horizontal="center"/>
    </xf>
    <xf numFmtId="0" fontId="0" fillId="0" borderId="0" xfId="0" applyFont="1" applyBorder="1" applyAlignment="1">
      <alignment horizontal="center"/>
    </xf>
    <xf numFmtId="0" fontId="0" fillId="0" borderId="33" xfId="0" applyFont="1" applyBorder="1" applyAlignment="1">
      <alignment horizontal="center"/>
    </xf>
    <xf numFmtId="0" fontId="1" fillId="0" borderId="34" xfId="57" applyFont="1" applyBorder="1" applyAlignment="1">
      <alignment horizontal="center" vertical="distributed"/>
      <protection/>
    </xf>
    <xf numFmtId="0" fontId="1" fillId="0" borderId="35" xfId="57" applyFont="1" applyBorder="1" applyAlignment="1">
      <alignment horizontal="center" vertical="distributed"/>
      <protection/>
    </xf>
    <xf numFmtId="0" fontId="1" fillId="0" borderId="36" xfId="57" applyFont="1" applyBorder="1" applyAlignment="1">
      <alignment horizontal="center" vertical="distributed"/>
      <protection/>
    </xf>
    <xf numFmtId="0" fontId="0" fillId="0" borderId="30" xfId="0" applyFont="1" applyBorder="1" applyAlignment="1">
      <alignment horizontal="left" vertical="distributed"/>
    </xf>
    <xf numFmtId="0" fontId="0" fillId="0" borderId="31" xfId="0" applyFont="1" applyBorder="1" applyAlignment="1">
      <alignment horizontal="left" vertical="distributed"/>
    </xf>
    <xf numFmtId="0" fontId="0" fillId="0" borderId="32" xfId="0" applyFont="1" applyBorder="1" applyAlignment="1">
      <alignment horizontal="left" vertical="distributed"/>
    </xf>
    <xf numFmtId="0" fontId="10" fillId="33" borderId="23" xfId="53" applyFont="1" applyFill="1" applyBorder="1" applyAlignment="1">
      <alignment vertical="distributed"/>
    </xf>
    <xf numFmtId="0" fontId="10" fillId="33" borderId="23" xfId="57" applyFont="1" applyFill="1" applyBorder="1" applyAlignment="1">
      <alignment vertical="distributed"/>
      <protection/>
    </xf>
    <xf numFmtId="0" fontId="10" fillId="33" borderId="24" xfId="53" applyFont="1" applyFill="1" applyBorder="1" applyAlignment="1">
      <alignment/>
    </xf>
    <xf numFmtId="0" fontId="10" fillId="33" borderId="19" xfId="57" applyFont="1" applyFill="1" applyBorder="1" applyAlignment="1">
      <alignment vertical="distributed"/>
      <protection/>
    </xf>
    <xf numFmtId="0" fontId="10" fillId="33" borderId="20" xfId="53" applyFont="1" applyFill="1" applyBorder="1" applyAlignment="1">
      <alignment/>
    </xf>
    <xf numFmtId="0" fontId="9" fillId="0" borderId="27" xfId="53" applyFont="1" applyBorder="1" applyAlignment="1" applyProtection="1">
      <alignment horizontal="right" vertical="distributed"/>
      <protection locked="0"/>
    </xf>
    <xf numFmtId="0" fontId="10" fillId="33" borderId="51" xfId="53" applyFont="1" applyFill="1" applyBorder="1" applyAlignment="1">
      <alignment vertical="distributed"/>
    </xf>
    <xf numFmtId="0" fontId="10" fillId="33" borderId="56" xfId="53" applyFont="1" applyFill="1" applyBorder="1" applyAlignment="1">
      <alignment vertical="distributed"/>
    </xf>
    <xf numFmtId="0" fontId="10" fillId="34" borderId="50" xfId="57" applyFont="1" applyFill="1" applyBorder="1" applyAlignment="1" applyProtection="1">
      <alignment/>
      <protection locked="0"/>
    </xf>
    <xf numFmtId="0" fontId="28" fillId="0" borderId="42" xfId="0" applyFont="1" applyBorder="1" applyAlignment="1">
      <alignment/>
    </xf>
    <xf numFmtId="1" fontId="0" fillId="33" borderId="42" xfId="0" applyNumberForma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tionalargumentator.com/actuaryguide/6-study-guide.html" TargetMode="External" /><Relationship Id="rId2" Type="http://schemas.openxmlformats.org/officeDocument/2006/relationships/hyperlink" Target="http://creativecommons.org/licenses/by-sa/3.0/" TargetMode="External" /><Relationship Id="rId3" Type="http://schemas.openxmlformats.org/officeDocument/2006/relationships/hyperlink" Target="http://www.casact.org/pubs/Friedland_estimating.pdf" TargetMode="External" /><Relationship Id="rId4" Type="http://schemas.openxmlformats.org/officeDocument/2006/relationships/hyperlink" Target="http://www.casact.org/admissions/studytools/exam6/fall07-6.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2"/>
  <sheetViews>
    <sheetView tabSelected="1" zoomScalePageLayoutView="0" workbookViewId="0" topLeftCell="A61">
      <selection activeCell="A83" sqref="A83:F83"/>
    </sheetView>
  </sheetViews>
  <sheetFormatPr defaultColWidth="9.140625" defaultRowHeight="12.75"/>
  <cols>
    <col min="1" max="1" width="16.57421875" style="0" customWidth="1"/>
    <col min="2" max="2" width="15.7109375" style="0" customWidth="1"/>
    <col min="3" max="3" width="15.8515625" style="0" customWidth="1"/>
    <col min="4" max="4" width="16.8515625" style="0" customWidth="1"/>
    <col min="5" max="5" width="23.28125" style="0" customWidth="1"/>
    <col min="6" max="6" width="22.140625" style="0" customWidth="1"/>
    <col min="9" max="9" width="12.00390625" style="0" customWidth="1"/>
    <col min="10" max="10" width="11.8515625" style="0" customWidth="1"/>
    <col min="11" max="11" width="12.28125" style="0" customWidth="1"/>
    <col min="12" max="12" width="11.00390625" style="0" customWidth="1"/>
    <col min="13" max="13" width="16.8515625" style="0" customWidth="1"/>
    <col min="14" max="14" width="11.00390625" style="0" customWidth="1"/>
  </cols>
  <sheetData>
    <row r="1" spans="1:6" ht="15">
      <c r="A1" s="41" t="s">
        <v>7</v>
      </c>
      <c r="B1" s="42"/>
      <c r="C1" s="42"/>
      <c r="D1" s="42"/>
      <c r="E1" s="42"/>
      <c r="F1" s="43"/>
    </row>
    <row r="2" spans="1:6" ht="15">
      <c r="A2" s="88" t="s">
        <v>0</v>
      </c>
      <c r="B2" s="89"/>
      <c r="C2" s="89"/>
      <c r="D2" s="89"/>
      <c r="E2" s="89"/>
      <c r="F2" s="90"/>
    </row>
    <row r="3" spans="1:6" ht="15.75" thickBot="1">
      <c r="A3" s="91" t="s">
        <v>6</v>
      </c>
      <c r="B3" s="92"/>
      <c r="C3" s="92" t="s">
        <v>1</v>
      </c>
      <c r="D3" s="92"/>
      <c r="E3" s="92"/>
      <c r="F3" s="93"/>
    </row>
    <row r="4" spans="1:6" ht="15.75" thickBot="1">
      <c r="A4" s="76" t="s">
        <v>2</v>
      </c>
      <c r="B4" s="77"/>
      <c r="C4" s="77"/>
      <c r="D4" s="77"/>
      <c r="E4" s="77"/>
      <c r="F4" s="78"/>
    </row>
    <row r="5" spans="1:6" ht="15">
      <c r="A5" s="79" t="s">
        <v>3</v>
      </c>
      <c r="B5" s="80"/>
      <c r="C5" s="80"/>
      <c r="D5" s="80"/>
      <c r="E5" s="80"/>
      <c r="F5" s="81"/>
    </row>
    <row r="6" spans="1:6" ht="15">
      <c r="A6" s="82" t="s">
        <v>4</v>
      </c>
      <c r="B6" s="83"/>
      <c r="C6" s="83"/>
      <c r="D6" s="83"/>
      <c r="E6" s="83"/>
      <c r="F6" s="84"/>
    </row>
    <row r="7" spans="1:6" ht="15.75" thickBot="1">
      <c r="A7" s="85" t="s">
        <v>8</v>
      </c>
      <c r="B7" s="86"/>
      <c r="C7" s="86"/>
      <c r="D7" s="86"/>
      <c r="E7" s="86"/>
      <c r="F7" s="87"/>
    </row>
    <row r="8" spans="1:6" ht="12.75">
      <c r="A8" s="70" t="s">
        <v>5</v>
      </c>
      <c r="B8" s="71"/>
      <c r="C8" s="71"/>
      <c r="D8" s="71"/>
      <c r="E8" s="71"/>
      <c r="F8" s="72"/>
    </row>
    <row r="9" spans="1:6" ht="17.25" customHeight="1" thickBot="1">
      <c r="A9" s="73"/>
      <c r="B9" s="74"/>
      <c r="C9" s="74"/>
      <c r="D9" s="74"/>
      <c r="E9" s="74"/>
      <c r="F9" s="75"/>
    </row>
    <row r="10" spans="1:14" ht="13.5" thickBot="1">
      <c r="A10" s="46" t="s">
        <v>9</v>
      </c>
      <c r="B10" s="47"/>
      <c r="C10" s="47"/>
      <c r="D10" s="47"/>
      <c r="E10" s="47"/>
      <c r="F10" s="48"/>
      <c r="I10" s="46" t="s">
        <v>18</v>
      </c>
      <c r="J10" s="47"/>
      <c r="K10" s="47"/>
      <c r="L10" s="47"/>
      <c r="M10" s="47"/>
      <c r="N10" s="48"/>
    </row>
    <row r="11" spans="1:14" ht="15.75" thickBot="1">
      <c r="A11" s="44" t="s">
        <v>12</v>
      </c>
      <c r="B11" s="41" t="s">
        <v>11</v>
      </c>
      <c r="C11" s="42"/>
      <c r="D11" s="42"/>
      <c r="E11" s="42"/>
      <c r="F11" s="43"/>
      <c r="I11" s="44" t="s">
        <v>12</v>
      </c>
      <c r="J11" s="41" t="s">
        <v>19</v>
      </c>
      <c r="K11" s="42"/>
      <c r="L11" s="42"/>
      <c r="M11" s="42"/>
      <c r="N11" s="43"/>
    </row>
    <row r="12" spans="1:14" ht="15.75" thickBot="1">
      <c r="A12" s="45"/>
      <c r="B12" s="1">
        <v>12</v>
      </c>
      <c r="C12" s="2">
        <v>24</v>
      </c>
      <c r="D12" s="2">
        <v>36</v>
      </c>
      <c r="E12" s="2">
        <v>48</v>
      </c>
      <c r="F12" s="3" t="s">
        <v>10</v>
      </c>
      <c r="I12" s="45"/>
      <c r="J12" s="1">
        <v>12</v>
      </c>
      <c r="K12" s="2">
        <v>24</v>
      </c>
      <c r="L12" s="2">
        <v>36</v>
      </c>
      <c r="M12" s="2">
        <v>48</v>
      </c>
      <c r="N12" s="3" t="s">
        <v>10</v>
      </c>
    </row>
    <row r="13" spans="1:14" ht="15">
      <c r="A13" s="4">
        <v>2055</v>
      </c>
      <c r="B13" s="5">
        <v>11100</v>
      </c>
      <c r="C13" s="6">
        <v>14506</v>
      </c>
      <c r="D13" s="6">
        <v>15565</v>
      </c>
      <c r="E13" s="6">
        <v>16023</v>
      </c>
      <c r="F13" s="7">
        <v>16432</v>
      </c>
      <c r="I13" s="4">
        <v>2055</v>
      </c>
      <c r="J13" s="5"/>
      <c r="K13" s="6"/>
      <c r="L13" s="6"/>
      <c r="M13" s="6"/>
      <c r="N13" s="7"/>
    </row>
    <row r="14" spans="1:14" ht="15">
      <c r="A14" s="8">
        <v>2056</v>
      </c>
      <c r="B14" s="9">
        <v>11431</v>
      </c>
      <c r="C14" s="10">
        <v>14302</v>
      </c>
      <c r="D14" s="10">
        <v>16003</v>
      </c>
      <c r="E14" s="10">
        <v>16224</v>
      </c>
      <c r="F14" s="11"/>
      <c r="I14" s="8">
        <v>2056</v>
      </c>
      <c r="J14" s="9"/>
      <c r="K14" s="10"/>
      <c r="L14" s="10"/>
      <c r="M14" s="10"/>
      <c r="N14" s="11"/>
    </row>
    <row r="15" spans="1:14" ht="15">
      <c r="A15" s="12">
        <v>2057</v>
      </c>
      <c r="B15" s="13">
        <v>10992</v>
      </c>
      <c r="C15" s="14">
        <v>14222</v>
      </c>
      <c r="D15" s="14">
        <v>16015</v>
      </c>
      <c r="E15" s="14"/>
      <c r="F15" s="15"/>
      <c r="I15" s="12">
        <v>2057</v>
      </c>
      <c r="J15" s="13"/>
      <c r="K15" s="14"/>
      <c r="L15" s="14"/>
      <c r="M15" s="14"/>
      <c r="N15" s="15"/>
    </row>
    <row r="16" spans="1:14" ht="15">
      <c r="A16" s="16">
        <v>2058</v>
      </c>
      <c r="B16" s="17">
        <v>11225</v>
      </c>
      <c r="C16" s="18">
        <v>14227</v>
      </c>
      <c r="D16" s="18"/>
      <c r="E16" s="18"/>
      <c r="F16" s="19"/>
      <c r="I16" s="16">
        <v>2058</v>
      </c>
      <c r="J16" s="17"/>
      <c r="K16" s="18"/>
      <c r="L16" s="18"/>
      <c r="M16" s="18"/>
      <c r="N16" s="19"/>
    </row>
    <row r="17" spans="1:14" ht="15.75" thickBot="1">
      <c r="A17" s="20">
        <v>2059</v>
      </c>
      <c r="B17" s="21">
        <v>10921</v>
      </c>
      <c r="C17" s="22"/>
      <c r="D17" s="22"/>
      <c r="E17" s="22"/>
      <c r="F17" s="23"/>
      <c r="I17" s="20">
        <v>2059</v>
      </c>
      <c r="J17" s="21"/>
      <c r="K17" s="22"/>
      <c r="L17" s="22"/>
      <c r="M17" s="22"/>
      <c r="N17" s="23"/>
    </row>
    <row r="18" spans="1:6" ht="41.25" customHeight="1" thickBot="1">
      <c r="A18" s="64" t="s">
        <v>13</v>
      </c>
      <c r="B18" s="65"/>
      <c r="C18" s="65"/>
      <c r="D18" s="65"/>
      <c r="E18" s="65"/>
      <c r="F18" s="66"/>
    </row>
    <row r="19" spans="1:14" ht="13.5" thickBot="1">
      <c r="A19" s="67" t="s">
        <v>14</v>
      </c>
      <c r="B19" s="68"/>
      <c r="C19" s="68"/>
      <c r="D19" s="68"/>
      <c r="E19" s="68"/>
      <c r="F19" s="69"/>
      <c r="I19" s="46" t="s">
        <v>21</v>
      </c>
      <c r="J19" s="47"/>
      <c r="K19" s="47"/>
      <c r="L19" s="47"/>
      <c r="M19" s="47"/>
      <c r="N19" s="48"/>
    </row>
    <row r="20" spans="1:14" ht="15.75" thickBot="1">
      <c r="A20" s="52" t="s">
        <v>15</v>
      </c>
      <c r="B20" s="53"/>
      <c r="C20" s="53"/>
      <c r="D20" s="53"/>
      <c r="E20" s="53"/>
      <c r="F20" s="54"/>
      <c r="I20" s="44" t="s">
        <v>12</v>
      </c>
      <c r="J20" s="41" t="s">
        <v>25</v>
      </c>
      <c r="K20" s="42"/>
      <c r="L20" s="42"/>
      <c r="M20" s="42"/>
      <c r="N20" s="43"/>
    </row>
    <row r="21" spans="1:14" ht="15.75" thickBot="1">
      <c r="A21" s="55" t="s">
        <v>16</v>
      </c>
      <c r="B21" s="56"/>
      <c r="C21" s="56"/>
      <c r="D21" s="56"/>
      <c r="E21" s="56"/>
      <c r="F21" s="57"/>
      <c r="I21" s="45"/>
      <c r="J21" s="1">
        <v>12</v>
      </c>
      <c r="K21" s="2">
        <v>24</v>
      </c>
      <c r="L21" s="2">
        <v>36</v>
      </c>
      <c r="M21" s="2">
        <v>48</v>
      </c>
      <c r="N21" s="3" t="s">
        <v>10</v>
      </c>
    </row>
    <row r="22" spans="1:14" ht="15.75" thickBot="1">
      <c r="A22" s="58" t="s">
        <v>17</v>
      </c>
      <c r="B22" s="59"/>
      <c r="C22" s="59"/>
      <c r="D22" s="59"/>
      <c r="E22" s="59"/>
      <c r="F22" s="60"/>
      <c r="I22" s="4">
        <v>2055</v>
      </c>
      <c r="J22" s="5"/>
      <c r="K22" s="6"/>
      <c r="L22" s="6"/>
      <c r="M22" s="6"/>
      <c r="N22" s="7"/>
    </row>
    <row r="23" spans="1:14" ht="15.75" thickBot="1">
      <c r="A23" s="46" t="s">
        <v>22</v>
      </c>
      <c r="B23" s="47"/>
      <c r="C23" s="47"/>
      <c r="D23" s="47"/>
      <c r="E23" s="47"/>
      <c r="F23" s="48"/>
      <c r="I23" s="8">
        <v>2056</v>
      </c>
      <c r="J23" s="9"/>
      <c r="K23" s="10"/>
      <c r="L23" s="10"/>
      <c r="M23" s="10"/>
      <c r="N23" s="11"/>
    </row>
    <row r="24" spans="1:14" ht="15.75" thickBot="1">
      <c r="A24" s="44" t="s">
        <v>12</v>
      </c>
      <c r="B24" s="41" t="s">
        <v>19</v>
      </c>
      <c r="C24" s="42"/>
      <c r="D24" s="42"/>
      <c r="E24" s="42"/>
      <c r="F24" s="43"/>
      <c r="I24" s="12">
        <v>2057</v>
      </c>
      <c r="J24" s="13"/>
      <c r="K24" s="14"/>
      <c r="L24" s="14"/>
      <c r="M24" s="14"/>
      <c r="N24" s="15"/>
    </row>
    <row r="25" spans="1:14" ht="15.75" thickBot="1">
      <c r="A25" s="45"/>
      <c r="B25" s="1">
        <v>12</v>
      </c>
      <c r="C25" s="2">
        <v>24</v>
      </c>
      <c r="D25" s="2">
        <v>36</v>
      </c>
      <c r="E25" s="2">
        <v>48</v>
      </c>
      <c r="F25" s="3" t="s">
        <v>10</v>
      </c>
      <c r="I25" s="16">
        <v>2058</v>
      </c>
      <c r="J25" s="17"/>
      <c r="K25" s="18"/>
      <c r="L25" s="18"/>
      <c r="M25" s="18"/>
      <c r="N25" s="19"/>
    </row>
    <row r="26" spans="1:14" ht="15.75" thickBot="1">
      <c r="A26" s="4">
        <v>2055</v>
      </c>
      <c r="B26" s="25">
        <f>B13*0.5</f>
        <v>5550</v>
      </c>
      <c r="C26" s="26">
        <f>C13*0.5</f>
        <v>7253</v>
      </c>
      <c r="D26" s="26">
        <f>D13*0.5</f>
        <v>7782.5</v>
      </c>
      <c r="E26" s="26">
        <f>E13*0.5</f>
        <v>8011.5</v>
      </c>
      <c r="F26" s="27">
        <f>F13*0.5</f>
        <v>8216</v>
      </c>
      <c r="I26" s="20">
        <v>2059</v>
      </c>
      <c r="J26" s="21"/>
      <c r="K26" s="22"/>
      <c r="L26" s="22"/>
      <c r="M26" s="22"/>
      <c r="N26" s="23"/>
    </row>
    <row r="27" spans="1:14" ht="15.75" thickBot="1">
      <c r="A27" s="8">
        <v>2056</v>
      </c>
      <c r="B27" s="28">
        <f>B14*0.25</f>
        <v>2857.75</v>
      </c>
      <c r="C27" s="29">
        <f aca="true" t="shared" si="0" ref="C27:E28">C14*0.25</f>
        <v>3575.5</v>
      </c>
      <c r="D27" s="29">
        <f t="shared" si="0"/>
        <v>4000.75</v>
      </c>
      <c r="E27" s="29">
        <f t="shared" si="0"/>
        <v>4056</v>
      </c>
      <c r="F27" s="30"/>
      <c r="I27" s="44" t="s">
        <v>12</v>
      </c>
      <c r="J27" s="41" t="s">
        <v>19</v>
      </c>
      <c r="K27" s="42"/>
      <c r="L27" s="42"/>
      <c r="M27" s="42"/>
      <c r="N27" s="43"/>
    </row>
    <row r="28" spans="1:14" ht="15.75" thickBot="1">
      <c r="A28" s="12">
        <v>2057</v>
      </c>
      <c r="B28" s="28">
        <f>B15*0.25</f>
        <v>2748</v>
      </c>
      <c r="C28" s="29">
        <f t="shared" si="0"/>
        <v>3555.5</v>
      </c>
      <c r="D28" s="29">
        <f t="shared" si="0"/>
        <v>4003.75</v>
      </c>
      <c r="E28" s="31"/>
      <c r="F28" s="32"/>
      <c r="I28" s="45"/>
      <c r="J28" s="1">
        <v>12</v>
      </c>
      <c r="K28" s="2">
        <v>24</v>
      </c>
      <c r="L28" s="2">
        <v>36</v>
      </c>
      <c r="M28" s="2">
        <v>48</v>
      </c>
      <c r="N28" s="3" t="s">
        <v>10</v>
      </c>
    </row>
    <row r="29" spans="1:14" ht="15">
      <c r="A29" s="16">
        <v>2058</v>
      </c>
      <c r="B29" s="33">
        <f>B16*0.7</f>
        <v>7857.499999999999</v>
      </c>
      <c r="C29" s="34">
        <f>C16*0.7</f>
        <v>9958.9</v>
      </c>
      <c r="D29" s="34"/>
      <c r="E29" s="34"/>
      <c r="F29" s="35"/>
      <c r="I29" s="4">
        <v>2055</v>
      </c>
      <c r="J29" s="5"/>
      <c r="K29" s="6"/>
      <c r="L29" s="6"/>
      <c r="M29" s="6"/>
      <c r="N29" s="7"/>
    </row>
    <row r="30" spans="1:14" ht="15.75" thickBot="1">
      <c r="A30" s="20">
        <v>2059</v>
      </c>
      <c r="B30" s="36">
        <f>B17*0.8</f>
        <v>8736.800000000001</v>
      </c>
      <c r="C30" s="37"/>
      <c r="D30" s="37"/>
      <c r="E30" s="37"/>
      <c r="F30" s="38"/>
      <c r="I30" s="8">
        <v>2056</v>
      </c>
      <c r="J30" s="9"/>
      <c r="K30" s="10"/>
      <c r="L30" s="10"/>
      <c r="M30" s="10"/>
      <c r="N30" s="11"/>
    </row>
    <row r="31" spans="9:14" ht="15.75" thickBot="1">
      <c r="I31" s="12">
        <v>2057</v>
      </c>
      <c r="J31" s="13"/>
      <c r="K31" s="14"/>
      <c r="L31" s="14"/>
      <c r="M31" s="14"/>
      <c r="N31" s="15"/>
    </row>
    <row r="32" spans="1:14" ht="53.25" customHeight="1" thickBot="1">
      <c r="A32" s="61" t="s">
        <v>20</v>
      </c>
      <c r="B32" s="62"/>
      <c r="C32" s="62"/>
      <c r="D32" s="62"/>
      <c r="E32" s="62"/>
      <c r="F32" s="63"/>
      <c r="I32" s="16">
        <v>2058</v>
      </c>
      <c r="J32" s="17"/>
      <c r="K32" s="18"/>
      <c r="L32" s="18"/>
      <c r="M32" s="18"/>
      <c r="N32" s="19"/>
    </row>
    <row r="33" spans="1:14" ht="30" customHeight="1" thickBot="1">
      <c r="A33" s="49" t="s">
        <v>24</v>
      </c>
      <c r="B33" s="50"/>
      <c r="C33" s="50"/>
      <c r="D33" s="50"/>
      <c r="E33" s="50"/>
      <c r="F33" s="51"/>
      <c r="I33" s="20">
        <v>2059</v>
      </c>
      <c r="J33" s="21"/>
      <c r="K33" s="22"/>
      <c r="L33" s="22"/>
      <c r="M33" s="22"/>
      <c r="N33" s="23"/>
    </row>
    <row r="34" spans="1:6" ht="12.75">
      <c r="A34" s="52" t="s">
        <v>15</v>
      </c>
      <c r="B34" s="53"/>
      <c r="C34" s="53"/>
      <c r="D34" s="53"/>
      <c r="E34" s="53"/>
      <c r="F34" s="54"/>
    </row>
    <row r="35" spans="1:6" ht="12.75">
      <c r="A35" s="55" t="s">
        <v>16</v>
      </c>
      <c r="B35" s="56"/>
      <c r="C35" s="56"/>
      <c r="D35" s="56"/>
      <c r="E35" s="56"/>
      <c r="F35" s="57"/>
    </row>
    <row r="36" spans="1:6" ht="13.5" thickBot="1">
      <c r="A36" s="58" t="s">
        <v>17</v>
      </c>
      <c r="B36" s="59"/>
      <c r="C36" s="59"/>
      <c r="D36" s="59"/>
      <c r="E36" s="59"/>
      <c r="F36" s="60"/>
    </row>
    <row r="37" spans="1:14" ht="13.5" thickBot="1">
      <c r="A37" s="46" t="s">
        <v>23</v>
      </c>
      <c r="B37" s="47"/>
      <c r="C37" s="47"/>
      <c r="D37" s="47"/>
      <c r="E37" s="47"/>
      <c r="F37" s="48"/>
      <c r="I37" s="108" t="s">
        <v>36</v>
      </c>
      <c r="J37" s="109"/>
      <c r="K37" s="109"/>
      <c r="L37" s="109"/>
      <c r="M37" s="109"/>
      <c r="N37" s="110"/>
    </row>
    <row r="38" spans="1:14" ht="15.75" customHeight="1" thickBot="1">
      <c r="A38" s="44" t="s">
        <v>12</v>
      </c>
      <c r="B38" s="41" t="s">
        <v>25</v>
      </c>
      <c r="C38" s="42"/>
      <c r="D38" s="42"/>
      <c r="E38" s="42"/>
      <c r="F38" s="43"/>
      <c r="I38" s="111"/>
      <c r="J38" s="112" t="s">
        <v>43</v>
      </c>
      <c r="K38" s="113"/>
      <c r="L38" s="113"/>
      <c r="M38" s="113"/>
      <c r="N38" s="114"/>
    </row>
    <row r="39" spans="1:14" ht="26.25" thickBot="1">
      <c r="A39" s="45"/>
      <c r="B39" s="1">
        <v>12</v>
      </c>
      <c r="C39" s="2">
        <v>24</v>
      </c>
      <c r="D39" s="2">
        <v>36</v>
      </c>
      <c r="E39" s="2">
        <v>48</v>
      </c>
      <c r="F39" s="3" t="s">
        <v>10</v>
      </c>
      <c r="I39" s="115" t="s">
        <v>29</v>
      </c>
      <c r="J39" s="116" t="s">
        <v>30</v>
      </c>
      <c r="K39" s="116" t="s">
        <v>31</v>
      </c>
      <c r="L39" s="117" t="s">
        <v>32</v>
      </c>
      <c r="M39" s="131" t="s">
        <v>33</v>
      </c>
      <c r="N39" s="118"/>
    </row>
    <row r="40" spans="1:14" ht="15">
      <c r="A40" s="4">
        <v>2055</v>
      </c>
      <c r="B40" s="5">
        <v>1300</v>
      </c>
      <c r="C40" s="6">
        <v>1500</v>
      </c>
      <c r="D40" s="6">
        <v>1800</v>
      </c>
      <c r="E40" s="6">
        <v>1800</v>
      </c>
      <c r="F40" s="7">
        <v>1800</v>
      </c>
      <c r="I40" s="4">
        <v>2055</v>
      </c>
      <c r="J40" s="119"/>
      <c r="K40" s="120"/>
      <c r="L40" s="120"/>
      <c r="M40" s="121"/>
      <c r="N40" s="122"/>
    </row>
    <row r="41" spans="1:14" ht="15">
      <c r="A41" s="8">
        <v>2056</v>
      </c>
      <c r="B41" s="9">
        <v>0</v>
      </c>
      <c r="C41" s="10">
        <v>0</v>
      </c>
      <c r="D41" s="10">
        <v>0</v>
      </c>
      <c r="E41" s="10">
        <v>0</v>
      </c>
      <c r="F41" s="11"/>
      <c r="I41" s="8">
        <v>2056</v>
      </c>
      <c r="J41" s="124"/>
      <c r="K41" s="96"/>
      <c r="L41" s="96"/>
      <c r="M41" s="125"/>
      <c r="N41" s="122"/>
    </row>
    <row r="42" spans="1:14" ht="15">
      <c r="A42" s="12">
        <v>2057</v>
      </c>
      <c r="B42" s="13">
        <v>0</v>
      </c>
      <c r="C42" s="14">
        <v>0</v>
      </c>
      <c r="D42" s="14">
        <v>0</v>
      </c>
      <c r="E42" s="14"/>
      <c r="F42" s="15"/>
      <c r="I42" s="12">
        <v>2057</v>
      </c>
      <c r="J42" s="124"/>
      <c r="K42" s="96"/>
      <c r="L42" s="96"/>
      <c r="M42" s="125"/>
      <c r="N42" s="122"/>
    </row>
    <row r="43" spans="1:14" ht="15.75" thickBot="1">
      <c r="A43" s="16">
        <v>2058</v>
      </c>
      <c r="B43" s="17">
        <v>2500</v>
      </c>
      <c r="C43" s="18">
        <v>2665</v>
      </c>
      <c r="D43" s="18"/>
      <c r="E43" s="18"/>
      <c r="F43" s="19"/>
      <c r="I43" s="16">
        <v>2058</v>
      </c>
      <c r="J43" s="124"/>
      <c r="K43" s="96"/>
      <c r="L43" s="96"/>
      <c r="M43" s="125"/>
      <c r="N43" s="122"/>
    </row>
    <row r="44" spans="1:14" ht="39" thickBot="1">
      <c r="A44" s="20">
        <v>2059</v>
      </c>
      <c r="B44" s="21">
        <v>0</v>
      </c>
      <c r="C44" s="22"/>
      <c r="D44" s="22"/>
      <c r="E44" s="22"/>
      <c r="F44" s="23"/>
      <c r="I44" s="126" t="s">
        <v>34</v>
      </c>
      <c r="J44" s="119"/>
      <c r="K44" s="120"/>
      <c r="L44" s="120"/>
      <c r="M44" s="121"/>
      <c r="N44" s="122"/>
    </row>
    <row r="45" spans="1:14" ht="39" thickBot="1">
      <c r="A45" s="44" t="s">
        <v>12</v>
      </c>
      <c r="B45" s="41" t="s">
        <v>19</v>
      </c>
      <c r="C45" s="42"/>
      <c r="D45" s="42"/>
      <c r="E45" s="42"/>
      <c r="F45" s="43"/>
      <c r="I45" s="127" t="s">
        <v>35</v>
      </c>
      <c r="J45" s="128"/>
      <c r="K45" s="129"/>
      <c r="L45" s="129"/>
      <c r="M45" s="130"/>
      <c r="N45" s="122"/>
    </row>
    <row r="46" spans="1:6" ht="15.75" thickBot="1">
      <c r="A46" s="45"/>
      <c r="B46" s="1">
        <v>12</v>
      </c>
      <c r="C46" s="2">
        <v>24</v>
      </c>
      <c r="D46" s="2">
        <v>36</v>
      </c>
      <c r="E46" s="2">
        <v>48</v>
      </c>
      <c r="F46" s="3" t="s">
        <v>10</v>
      </c>
    </row>
    <row r="47" spans="1:6" ht="15">
      <c r="A47" s="4">
        <v>2055</v>
      </c>
      <c r="B47" s="5">
        <f>B13-B40</f>
        <v>9800</v>
      </c>
      <c r="C47" s="6">
        <f aca="true" t="shared" si="1" ref="C47:F48">C13-C40</f>
        <v>13006</v>
      </c>
      <c r="D47" s="6">
        <f t="shared" si="1"/>
        <v>13765</v>
      </c>
      <c r="E47" s="6">
        <f t="shared" si="1"/>
        <v>14223</v>
      </c>
      <c r="F47" s="7">
        <f t="shared" si="1"/>
        <v>14632</v>
      </c>
    </row>
    <row r="48" spans="1:6" ht="15">
      <c r="A48" s="8">
        <v>2056</v>
      </c>
      <c r="B48" s="39">
        <f aca="true" t="shared" si="2" ref="B48:D51">B14-B41</f>
        <v>11431</v>
      </c>
      <c r="C48" s="24">
        <f t="shared" si="2"/>
        <v>14302</v>
      </c>
      <c r="D48" s="24">
        <f t="shared" si="2"/>
        <v>16003</v>
      </c>
      <c r="E48" s="24">
        <f t="shared" si="1"/>
        <v>16224</v>
      </c>
      <c r="F48" s="11"/>
    </row>
    <row r="49" spans="1:6" ht="15">
      <c r="A49" s="12">
        <v>2057</v>
      </c>
      <c r="B49" s="39">
        <f t="shared" si="2"/>
        <v>10992</v>
      </c>
      <c r="C49" s="24">
        <f t="shared" si="2"/>
        <v>14222</v>
      </c>
      <c r="D49" s="24">
        <f t="shared" si="2"/>
        <v>16015</v>
      </c>
      <c r="E49" s="14"/>
      <c r="F49" s="15"/>
    </row>
    <row r="50" spans="1:6" ht="15">
      <c r="A50" s="16">
        <v>2058</v>
      </c>
      <c r="B50" s="39">
        <f t="shared" si="2"/>
        <v>8725</v>
      </c>
      <c r="C50" s="24">
        <f t="shared" si="2"/>
        <v>11562</v>
      </c>
      <c r="D50" s="18"/>
      <c r="E50" s="18"/>
      <c r="F50" s="19"/>
    </row>
    <row r="51" spans="1:6" ht="15.75" thickBot="1">
      <c r="A51" s="20">
        <v>2059</v>
      </c>
      <c r="B51" s="40">
        <f t="shared" si="2"/>
        <v>10921</v>
      </c>
      <c r="C51" s="22"/>
      <c r="D51" s="22"/>
      <c r="E51" s="22"/>
      <c r="F51" s="23"/>
    </row>
    <row r="52" ht="13.5" thickBot="1"/>
    <row r="53" spans="1:14" ht="54" customHeight="1" thickBot="1">
      <c r="A53" s="61" t="s">
        <v>55</v>
      </c>
      <c r="B53" s="62"/>
      <c r="C53" s="62"/>
      <c r="D53" s="62"/>
      <c r="E53" s="62"/>
      <c r="F53" s="63"/>
      <c r="I53" s="108" t="s">
        <v>47</v>
      </c>
      <c r="J53" s="109"/>
      <c r="K53" s="109"/>
      <c r="L53" s="109"/>
      <c r="M53" s="109"/>
      <c r="N53" s="110"/>
    </row>
    <row r="54" spans="1:14" ht="12.75">
      <c r="A54" s="41" t="s">
        <v>12</v>
      </c>
      <c r="B54" s="94" t="s">
        <v>26</v>
      </c>
      <c r="I54" s="44" t="s">
        <v>29</v>
      </c>
      <c r="J54" s="152" t="s">
        <v>44</v>
      </c>
      <c r="K54" s="152"/>
      <c r="L54" s="152" t="s">
        <v>45</v>
      </c>
      <c r="M54" s="152" t="s">
        <v>46</v>
      </c>
      <c r="N54" s="152" t="s">
        <v>53</v>
      </c>
    </row>
    <row r="55" spans="1:14" ht="56.25" customHeight="1" thickBot="1">
      <c r="A55" s="45"/>
      <c r="B55" s="95"/>
      <c r="I55" s="153"/>
      <c r="J55" s="154" t="s">
        <v>48</v>
      </c>
      <c r="K55" s="154" t="s">
        <v>49</v>
      </c>
      <c r="L55" s="154" t="s">
        <v>51</v>
      </c>
      <c r="M55" s="154" t="s">
        <v>52</v>
      </c>
      <c r="N55" s="154" t="s">
        <v>54</v>
      </c>
    </row>
    <row r="56" spans="1:14" ht="15">
      <c r="A56" s="4">
        <v>2055</v>
      </c>
      <c r="B56" s="97">
        <v>14632</v>
      </c>
      <c r="I56" s="4">
        <v>2055</v>
      </c>
      <c r="J56" s="119"/>
      <c r="K56" s="155" t="s">
        <v>50</v>
      </c>
      <c r="L56" s="120"/>
      <c r="M56" s="120"/>
      <c r="N56" s="121"/>
    </row>
    <row r="57" spans="1:14" ht="15">
      <c r="A57" s="8">
        <v>2056</v>
      </c>
      <c r="B57" s="98">
        <v>15889</v>
      </c>
      <c r="I57" s="8">
        <v>2056</v>
      </c>
      <c r="J57" s="124"/>
      <c r="K57" s="96"/>
      <c r="L57" s="96"/>
      <c r="M57" s="96"/>
      <c r="N57" s="125"/>
    </row>
    <row r="58" spans="1:14" ht="15">
      <c r="A58" s="12">
        <v>2057</v>
      </c>
      <c r="B58" s="98">
        <v>15205</v>
      </c>
      <c r="I58" s="12">
        <v>2057</v>
      </c>
      <c r="J58" s="124"/>
      <c r="K58" s="96"/>
      <c r="L58" s="96"/>
      <c r="M58" s="96"/>
      <c r="N58" s="125"/>
    </row>
    <row r="59" spans="1:14" ht="15">
      <c r="A59" s="16">
        <v>2058</v>
      </c>
      <c r="B59" s="98">
        <v>12093</v>
      </c>
      <c r="I59" s="16">
        <v>2058</v>
      </c>
      <c r="J59" s="124"/>
      <c r="K59" s="96"/>
      <c r="L59" s="96"/>
      <c r="M59" s="96"/>
      <c r="N59" s="125"/>
    </row>
    <row r="60" spans="1:14" ht="15.75" thickBot="1">
      <c r="A60" s="99">
        <v>2059</v>
      </c>
      <c r="B60" s="100">
        <v>5665</v>
      </c>
      <c r="I60" s="20">
        <v>2059</v>
      </c>
      <c r="J60" s="128"/>
      <c r="K60" s="129"/>
      <c r="L60" s="129"/>
      <c r="M60" s="129"/>
      <c r="N60" s="130"/>
    </row>
    <row r="61" spans="1:7" ht="12.75">
      <c r="A61" s="102" t="s">
        <v>27</v>
      </c>
      <c r="B61" s="103"/>
      <c r="C61" s="103"/>
      <c r="D61" s="103"/>
      <c r="E61" s="103"/>
      <c r="F61" s="103"/>
      <c r="G61" s="104"/>
    </row>
    <row r="62" spans="1:7" ht="16.5" customHeight="1" thickBot="1">
      <c r="A62" s="105" t="s">
        <v>28</v>
      </c>
      <c r="B62" s="106"/>
      <c r="C62" s="106"/>
      <c r="D62" s="106"/>
      <c r="E62" s="106"/>
      <c r="F62" s="106"/>
      <c r="G62" s="107"/>
    </row>
    <row r="63" spans="1:6" ht="12.75">
      <c r="A63" s="52" t="s">
        <v>15</v>
      </c>
      <c r="B63" s="53"/>
      <c r="C63" s="53"/>
      <c r="D63" s="53"/>
      <c r="E63" s="53"/>
      <c r="F63" s="54"/>
    </row>
    <row r="64" spans="1:6" ht="13.5" thickBot="1">
      <c r="A64" s="149" t="s">
        <v>16</v>
      </c>
      <c r="B64" s="150"/>
      <c r="C64" s="150"/>
      <c r="D64" s="150"/>
      <c r="E64" s="150"/>
      <c r="F64" s="151"/>
    </row>
    <row r="65" spans="1:6" ht="13.5" thickBot="1">
      <c r="A65" s="108" t="s">
        <v>37</v>
      </c>
      <c r="B65" s="109"/>
      <c r="C65" s="109"/>
      <c r="D65" s="109"/>
      <c r="E65" s="109"/>
      <c r="F65" s="110"/>
    </row>
    <row r="66" spans="1:6" ht="13.5" thickBot="1">
      <c r="A66" s="111"/>
      <c r="B66" s="112" t="s">
        <v>43</v>
      </c>
      <c r="C66" s="113"/>
      <c r="D66" s="113"/>
      <c r="E66" s="113"/>
      <c r="F66" s="114"/>
    </row>
    <row r="67" spans="1:6" ht="15.75" thickBot="1">
      <c r="A67" s="115" t="s">
        <v>29</v>
      </c>
      <c r="B67" s="132" t="s">
        <v>30</v>
      </c>
      <c r="C67" s="132" t="s">
        <v>31</v>
      </c>
      <c r="D67" s="118" t="s">
        <v>32</v>
      </c>
      <c r="E67" s="133" t="s">
        <v>33</v>
      </c>
      <c r="F67" s="118"/>
    </row>
    <row r="68" spans="1:6" ht="15">
      <c r="A68" s="4">
        <v>2055</v>
      </c>
      <c r="B68" s="119">
        <f>C47/B47</f>
        <v>1.3271428571428572</v>
      </c>
      <c r="C68" s="120">
        <f>D47/C47</f>
        <v>1.0583576810702753</v>
      </c>
      <c r="D68" s="120">
        <f>E47/D47</f>
        <v>1.033272793316382</v>
      </c>
      <c r="E68" s="121">
        <f>F47/E47</f>
        <v>1.028756239893131</v>
      </c>
      <c r="F68" s="122"/>
    </row>
    <row r="69" spans="1:6" ht="15">
      <c r="A69" s="8">
        <v>2056</v>
      </c>
      <c r="B69" s="124">
        <f>C48/B48</f>
        <v>1.2511591286851544</v>
      </c>
      <c r="C69" s="96">
        <f>D48/C48</f>
        <v>1.1189344147671654</v>
      </c>
      <c r="D69" s="96">
        <f>E48/D48</f>
        <v>1.0138099106417546</v>
      </c>
      <c r="E69" s="125"/>
      <c r="F69" s="122"/>
    </row>
    <row r="70" spans="1:6" ht="15">
      <c r="A70" s="12">
        <v>2057</v>
      </c>
      <c r="B70" s="124">
        <f>C49/B49</f>
        <v>1.2938500727802038</v>
      </c>
      <c r="C70" s="96">
        <f>D49/C49</f>
        <v>1.1260722823794123</v>
      </c>
      <c r="D70" s="96"/>
      <c r="E70" s="125"/>
      <c r="F70" s="122"/>
    </row>
    <row r="71" spans="1:6" ht="15.75" thickBot="1">
      <c r="A71" s="16">
        <v>2058</v>
      </c>
      <c r="B71" s="128">
        <f>C50/B50</f>
        <v>1.3251575931232091</v>
      </c>
      <c r="C71" s="129"/>
      <c r="D71" s="129"/>
      <c r="E71" s="130"/>
      <c r="F71" s="122"/>
    </row>
    <row r="72" spans="1:6" ht="25.5">
      <c r="A72" s="126" t="s">
        <v>34</v>
      </c>
      <c r="B72" s="134">
        <f>SUM(B68:B71)/4</f>
        <v>1.2993274129328563</v>
      </c>
      <c r="C72" s="135">
        <f>SUM(C68:C70)/3</f>
        <v>1.1011214594056176</v>
      </c>
      <c r="D72" s="135">
        <f>SUM(D68:D69)/2</f>
        <v>1.0235413519790684</v>
      </c>
      <c r="E72" s="136">
        <f>E68</f>
        <v>1.028756239893131</v>
      </c>
      <c r="F72" s="122"/>
    </row>
    <row r="73" spans="1:6" ht="37.5" customHeight="1" thickBot="1">
      <c r="A73" s="127" t="s">
        <v>35</v>
      </c>
      <c r="B73" s="128">
        <f>B72*C72*D72*E72</f>
        <v>1.5065089059423502</v>
      </c>
      <c r="C73" s="129">
        <f>C72*D72*E72</f>
        <v>1.1594528761167606</v>
      </c>
      <c r="D73" s="129">
        <f>D72*E72</f>
        <v>1.052974552637118</v>
      </c>
      <c r="E73" s="130">
        <f>E72</f>
        <v>1.028756239893131</v>
      </c>
      <c r="F73" s="122"/>
    </row>
    <row r="74" ht="15.75" customHeight="1" thickBot="1"/>
    <row r="75" spans="1:6" ht="16.5" customHeight="1" thickBot="1">
      <c r="A75" s="61" t="s">
        <v>38</v>
      </c>
      <c r="B75" s="146"/>
      <c r="C75" s="146"/>
      <c r="D75" s="146"/>
      <c r="E75" s="146"/>
      <c r="F75" s="147"/>
    </row>
    <row r="76" spans="1:6" ht="25.5" customHeight="1">
      <c r="A76" s="139" t="s">
        <v>39</v>
      </c>
      <c r="B76" s="138"/>
      <c r="C76" s="138"/>
      <c r="D76" s="138"/>
      <c r="E76" s="138"/>
      <c r="F76" s="148"/>
    </row>
    <row r="77" spans="1:6" ht="12.75">
      <c r="A77" s="140" t="s">
        <v>40</v>
      </c>
      <c r="B77" s="141"/>
      <c r="C77" s="141"/>
      <c r="D77" s="141"/>
      <c r="E77" s="141"/>
      <c r="F77" s="142"/>
    </row>
    <row r="78" spans="1:6" ht="12.75">
      <c r="A78" s="140" t="s">
        <v>41</v>
      </c>
      <c r="B78" s="141"/>
      <c r="C78" s="141"/>
      <c r="D78" s="141"/>
      <c r="E78" s="141"/>
      <c r="F78" s="142"/>
    </row>
    <row r="79" spans="1:6" ht="13.5" thickBot="1">
      <c r="A79" s="143" t="s">
        <v>42</v>
      </c>
      <c r="B79" s="144"/>
      <c r="C79" s="144"/>
      <c r="D79" s="144"/>
      <c r="E79" s="144"/>
      <c r="F79" s="145"/>
    </row>
    <row r="80" spans="1:6" ht="12.75">
      <c r="A80" s="52" t="s">
        <v>15</v>
      </c>
      <c r="B80" s="53"/>
      <c r="C80" s="53"/>
      <c r="D80" s="53"/>
      <c r="E80" s="53"/>
      <c r="F80" s="54"/>
    </row>
    <row r="81" spans="1:6" ht="12.75">
      <c r="A81" s="55" t="s">
        <v>16</v>
      </c>
      <c r="B81" s="56"/>
      <c r="C81" s="56"/>
      <c r="D81" s="56"/>
      <c r="E81" s="56"/>
      <c r="F81" s="57"/>
    </row>
    <row r="82" spans="1:6" ht="13.5" thickBot="1">
      <c r="A82" s="58" t="s">
        <v>17</v>
      </c>
      <c r="B82" s="59"/>
      <c r="C82" s="59"/>
      <c r="D82" s="59"/>
      <c r="E82" s="59"/>
      <c r="F82" s="60"/>
    </row>
    <row r="83" spans="1:6" ht="13.5" thickBot="1">
      <c r="A83" s="108" t="s">
        <v>72</v>
      </c>
      <c r="B83" s="109"/>
      <c r="C83" s="109"/>
      <c r="D83" s="109"/>
      <c r="E83" s="109"/>
      <c r="F83" s="110"/>
    </row>
    <row r="84" spans="1:6" ht="12.75">
      <c r="A84" s="44" t="s">
        <v>29</v>
      </c>
      <c r="B84" s="152" t="s">
        <v>44</v>
      </c>
      <c r="C84" s="152"/>
      <c r="D84" s="152" t="s">
        <v>45</v>
      </c>
      <c r="E84" s="152" t="s">
        <v>46</v>
      </c>
      <c r="F84" s="152" t="s">
        <v>53</v>
      </c>
    </row>
    <row r="85" spans="1:6" ht="39" thickBot="1">
      <c r="A85" s="153"/>
      <c r="B85" s="154" t="s">
        <v>48</v>
      </c>
      <c r="C85" s="154" t="s">
        <v>49</v>
      </c>
      <c r="D85" s="154" t="s">
        <v>51</v>
      </c>
      <c r="E85" s="154" t="s">
        <v>52</v>
      </c>
      <c r="F85" s="154" t="s">
        <v>54</v>
      </c>
    </row>
    <row r="86" spans="1:6" ht="15">
      <c r="A86" s="4">
        <v>2055</v>
      </c>
      <c r="B86" s="156">
        <f>F47</f>
        <v>14632</v>
      </c>
      <c r="C86" s="155">
        <v>15000</v>
      </c>
      <c r="D86" s="159">
        <f>MIN(B86,C86)</f>
        <v>14632</v>
      </c>
      <c r="E86" s="159">
        <f>D86-F47</f>
        <v>0</v>
      </c>
      <c r="F86" s="161">
        <f>D86-MIN(B56,15000)</f>
        <v>0</v>
      </c>
    </row>
    <row r="87" spans="1:6" ht="15">
      <c r="A87" s="8">
        <v>2056</v>
      </c>
      <c r="B87" s="157">
        <f>E48*E73</f>
        <v>16690.541236026154</v>
      </c>
      <c r="C87" s="96">
        <v>15000</v>
      </c>
      <c r="D87" s="160">
        <f>MIN(B87,C87)</f>
        <v>15000</v>
      </c>
      <c r="E87" s="160">
        <f>D87-MIN(E48,15000)</f>
        <v>0</v>
      </c>
      <c r="F87" s="162">
        <f>D87-MIN(B57,15000)</f>
        <v>0</v>
      </c>
    </row>
    <row r="88" spans="1:6" ht="15">
      <c r="A88" s="12">
        <v>2057</v>
      </c>
      <c r="B88" s="157">
        <f>D49*D73</f>
        <v>16863.387460483442</v>
      </c>
      <c r="C88" s="96">
        <v>16000</v>
      </c>
      <c r="D88" s="160">
        <f>MIN(B88,C88)</f>
        <v>16000</v>
      </c>
      <c r="E88" s="160">
        <f>D88-MIN(D49,16000)</f>
        <v>0</v>
      </c>
      <c r="F88" s="162">
        <f>D88-MIN(B58,16000)</f>
        <v>795</v>
      </c>
    </row>
    <row r="89" spans="1:6" ht="15">
      <c r="A89" s="16">
        <v>2058</v>
      </c>
      <c r="B89" s="157">
        <f>C50*C73</f>
        <v>13405.594153661987</v>
      </c>
      <c r="C89" s="96">
        <v>14000</v>
      </c>
      <c r="D89" s="160">
        <f>MIN(B89,C89)</f>
        <v>13405.594153661987</v>
      </c>
      <c r="E89" s="160">
        <f>D89-MIN(C50,14000)</f>
        <v>1843.5941536619866</v>
      </c>
      <c r="F89" s="162">
        <f>D89-MIN(B59,14000)</f>
        <v>1312.5941536619866</v>
      </c>
    </row>
    <row r="90" spans="1:6" ht="15.75" thickBot="1">
      <c r="A90" s="20">
        <v>2059</v>
      </c>
      <c r="B90" s="158">
        <f>B51*B73</f>
        <v>16452.583761796406</v>
      </c>
      <c r="C90" s="129">
        <v>14000</v>
      </c>
      <c r="D90" s="163">
        <f>MIN(B90,C90)</f>
        <v>14000</v>
      </c>
      <c r="E90" s="163">
        <f>D90-MIN(B51,C90)</f>
        <v>3079</v>
      </c>
      <c r="F90" s="164">
        <f>D90-MIN(B60,14000)</f>
        <v>8335</v>
      </c>
    </row>
    <row r="91" ht="13.5" thickBot="1"/>
    <row r="92" spans="1:9" ht="16.5" thickBot="1">
      <c r="A92" s="165" t="s">
        <v>57</v>
      </c>
      <c r="B92" s="166"/>
      <c r="C92" s="166"/>
      <c r="D92" s="166"/>
      <c r="E92" s="166"/>
      <c r="F92" s="166"/>
      <c r="G92" s="167"/>
      <c r="H92" s="76" t="s">
        <v>56</v>
      </c>
      <c r="I92" s="78"/>
    </row>
    <row r="93" spans="1:6" ht="13.5" thickBot="1">
      <c r="A93" s="137" t="s">
        <v>58</v>
      </c>
      <c r="B93" s="53"/>
      <c r="C93" s="53"/>
      <c r="D93" s="53"/>
      <c r="E93" s="53"/>
      <c r="F93" s="53"/>
    </row>
    <row r="94" spans="1:6" ht="15.75" thickBot="1">
      <c r="A94" s="44" t="s">
        <v>12</v>
      </c>
      <c r="B94" s="41" t="s">
        <v>61</v>
      </c>
      <c r="C94" s="42"/>
      <c r="D94" s="42"/>
      <c r="E94" s="42"/>
      <c r="F94" s="43"/>
    </row>
    <row r="95" spans="1:6" ht="31.5" customHeight="1" thickBot="1">
      <c r="A95" s="45"/>
      <c r="B95" s="182" t="s">
        <v>59</v>
      </c>
      <c r="C95" s="183" t="s">
        <v>30</v>
      </c>
      <c r="D95" s="184" t="s">
        <v>31</v>
      </c>
      <c r="E95" s="185" t="s">
        <v>32</v>
      </c>
      <c r="F95" s="214" t="s">
        <v>67</v>
      </c>
    </row>
    <row r="96" spans="1:6" ht="15">
      <c r="A96" s="4">
        <v>2020</v>
      </c>
      <c r="B96" s="5">
        <v>90</v>
      </c>
      <c r="C96" s="6">
        <v>100</v>
      </c>
      <c r="D96" s="6">
        <v>120</v>
      </c>
      <c r="E96" s="169">
        <v>50</v>
      </c>
      <c r="F96" s="172">
        <v>360</v>
      </c>
    </row>
    <row r="97" spans="1:6" ht="15">
      <c r="A97" s="8">
        <v>2021</v>
      </c>
      <c r="B97" s="9">
        <v>99</v>
      </c>
      <c r="C97" s="10">
        <v>110</v>
      </c>
      <c r="D97" s="10">
        <v>132</v>
      </c>
      <c r="E97" s="170"/>
      <c r="F97" s="123">
        <v>396</v>
      </c>
    </row>
    <row r="98" spans="1:6" ht="15">
      <c r="A98" s="12">
        <v>2022</v>
      </c>
      <c r="B98" s="13">
        <v>72</v>
      </c>
      <c r="C98" s="14">
        <v>80</v>
      </c>
      <c r="D98" s="14"/>
      <c r="E98" s="171"/>
      <c r="F98" s="173">
        <v>288</v>
      </c>
    </row>
    <row r="99" spans="1:6" ht="15.75" thickBot="1">
      <c r="A99" s="177">
        <v>2023</v>
      </c>
      <c r="B99" s="178">
        <v>108</v>
      </c>
      <c r="C99" s="179"/>
      <c r="D99" s="179"/>
      <c r="E99" s="180"/>
      <c r="F99" s="181">
        <v>432</v>
      </c>
    </row>
    <row r="100" spans="1:6" ht="15.75" customHeight="1" thickBot="1">
      <c r="A100" s="44" t="s">
        <v>12</v>
      </c>
      <c r="B100" s="191" t="s">
        <v>60</v>
      </c>
      <c r="C100" s="192"/>
      <c r="D100" s="192"/>
      <c r="E100" s="194"/>
      <c r="F100" s="193"/>
    </row>
    <row r="101" spans="1:6" ht="15.75" thickBot="1">
      <c r="A101" s="45"/>
      <c r="B101" s="1" t="s">
        <v>59</v>
      </c>
      <c r="C101" s="168" t="s">
        <v>30</v>
      </c>
      <c r="D101" s="2" t="s">
        <v>31</v>
      </c>
      <c r="E101" s="195" t="s">
        <v>32</v>
      </c>
      <c r="F101" s="186"/>
    </row>
    <row r="102" spans="1:6" ht="15">
      <c r="A102" s="4">
        <v>2020</v>
      </c>
      <c r="B102" s="5">
        <v>30000</v>
      </c>
      <c r="C102" s="6">
        <v>38000</v>
      </c>
      <c r="D102" s="6">
        <v>50000</v>
      </c>
      <c r="E102" s="7">
        <v>15000</v>
      </c>
      <c r="F102" s="187"/>
    </row>
    <row r="103" spans="1:6" ht="15">
      <c r="A103" s="8">
        <v>2021</v>
      </c>
      <c r="B103" s="9">
        <v>39000</v>
      </c>
      <c r="C103" s="10">
        <v>41800</v>
      </c>
      <c r="D103" s="10">
        <v>55000</v>
      </c>
      <c r="E103" s="11"/>
      <c r="F103" s="188"/>
    </row>
    <row r="104" spans="1:6" ht="15">
      <c r="A104" s="12">
        <v>2022</v>
      </c>
      <c r="B104" s="13">
        <v>24000</v>
      </c>
      <c r="C104" s="14">
        <v>30400</v>
      </c>
      <c r="D104" s="14"/>
      <c r="E104" s="15"/>
      <c r="F104" s="189"/>
    </row>
    <row r="105" spans="1:6" ht="15.75" thickBot="1">
      <c r="A105" s="174">
        <v>2023</v>
      </c>
      <c r="B105" s="175">
        <v>42000</v>
      </c>
      <c r="C105" s="176"/>
      <c r="D105" s="176"/>
      <c r="E105" s="196"/>
      <c r="F105" s="190"/>
    </row>
    <row r="106" spans="1:7" ht="13.5" thickBot="1">
      <c r="A106" s="197" t="s">
        <v>62</v>
      </c>
      <c r="B106" s="198"/>
      <c r="C106" s="198"/>
      <c r="D106" s="198"/>
      <c r="E106" s="198"/>
      <c r="F106" s="198"/>
      <c r="G106" s="101"/>
    </row>
    <row r="107" spans="1:5" ht="12.75">
      <c r="A107" s="199" t="s">
        <v>63</v>
      </c>
      <c r="B107" s="53"/>
      <c r="C107" s="53"/>
      <c r="D107" s="53"/>
      <c r="E107" s="54"/>
    </row>
    <row r="108" spans="1:5" ht="12.75">
      <c r="A108" s="55" t="s">
        <v>16</v>
      </c>
      <c r="B108" s="56"/>
      <c r="C108" s="56"/>
      <c r="D108" s="56"/>
      <c r="E108" s="57"/>
    </row>
    <row r="109" spans="1:5" ht="13.5" thickBot="1">
      <c r="A109" s="200" t="s">
        <v>17</v>
      </c>
      <c r="B109" s="201"/>
      <c r="C109" s="201"/>
      <c r="D109" s="201"/>
      <c r="E109" s="202"/>
    </row>
    <row r="110" spans="1:6" ht="27" customHeight="1" thickBot="1">
      <c r="A110" s="206" t="s">
        <v>65</v>
      </c>
      <c r="B110" s="207"/>
      <c r="C110" s="207"/>
      <c r="D110" s="207"/>
      <c r="E110" s="207"/>
      <c r="F110" s="208"/>
    </row>
    <row r="111" spans="1:5" ht="15.75" thickBot="1">
      <c r="A111" s="153" t="s">
        <v>12</v>
      </c>
      <c r="B111" s="203" t="s">
        <v>64</v>
      </c>
      <c r="C111" s="204"/>
      <c r="D111" s="204"/>
      <c r="E111" s="205"/>
    </row>
    <row r="112" spans="1:5" ht="15.75" thickBot="1">
      <c r="A112" s="45"/>
      <c r="B112" s="1" t="s">
        <v>59</v>
      </c>
      <c r="C112" s="168" t="s">
        <v>30</v>
      </c>
      <c r="D112" s="2" t="s">
        <v>31</v>
      </c>
      <c r="E112" s="195" t="s">
        <v>32</v>
      </c>
    </row>
    <row r="113" spans="1:5" ht="15">
      <c r="A113" s="4">
        <v>2020</v>
      </c>
      <c r="B113" s="5">
        <f>B102/B96</f>
        <v>333.3333333333333</v>
      </c>
      <c r="C113" s="6">
        <f aca="true" t="shared" si="3" ref="C113:E114">C102/C96</f>
        <v>380</v>
      </c>
      <c r="D113" s="6">
        <f t="shared" si="3"/>
        <v>416.6666666666667</v>
      </c>
      <c r="E113" s="7">
        <f t="shared" si="3"/>
        <v>300</v>
      </c>
    </row>
    <row r="114" spans="1:5" ht="15">
      <c r="A114" s="8">
        <v>2021</v>
      </c>
      <c r="B114" s="39">
        <f aca="true" t="shared" si="4" ref="B114:C116">B103/B97</f>
        <v>393.93939393939394</v>
      </c>
      <c r="C114" s="24">
        <f t="shared" si="4"/>
        <v>380</v>
      </c>
      <c r="D114" s="24">
        <f t="shared" si="3"/>
        <v>416.6666666666667</v>
      </c>
      <c r="E114" s="213">
        <f>E113*1.04</f>
        <v>312</v>
      </c>
    </row>
    <row r="115" spans="1:5" ht="15">
      <c r="A115" s="12">
        <v>2022</v>
      </c>
      <c r="B115" s="39">
        <f t="shared" si="4"/>
        <v>333.3333333333333</v>
      </c>
      <c r="C115" s="24">
        <f t="shared" si="4"/>
        <v>380</v>
      </c>
      <c r="D115" s="212">
        <f>D114*1.04</f>
        <v>433.33333333333337</v>
      </c>
      <c r="E115" s="213">
        <f>E114*1.04</f>
        <v>324.48</v>
      </c>
    </row>
    <row r="116" spans="1:5" ht="15.75" thickBot="1">
      <c r="A116" s="177">
        <v>2023</v>
      </c>
      <c r="B116" s="40">
        <f>B105/B99</f>
        <v>388.8888888888889</v>
      </c>
      <c r="C116" s="209">
        <f>C115*1.04</f>
        <v>395.2</v>
      </c>
      <c r="D116" s="210">
        <f>D115*1.04</f>
        <v>450.66666666666674</v>
      </c>
      <c r="E116" s="211">
        <f>E115*1.04</f>
        <v>337.4592</v>
      </c>
    </row>
    <row r="117" spans="1:6" ht="25.5" customHeight="1" thickBot="1">
      <c r="A117" s="206" t="s">
        <v>68</v>
      </c>
      <c r="B117" s="207"/>
      <c r="C117" s="207"/>
      <c r="D117" s="207"/>
      <c r="E117" s="207"/>
      <c r="F117" s="208"/>
    </row>
    <row r="118" spans="1:5" ht="15.75" thickBot="1">
      <c r="A118" s="44" t="s">
        <v>12</v>
      </c>
      <c r="B118" s="191" t="s">
        <v>66</v>
      </c>
      <c r="C118" s="192"/>
      <c r="D118" s="192"/>
      <c r="E118" s="194"/>
    </row>
    <row r="119" spans="1:5" ht="15.75" thickBot="1">
      <c r="A119" s="45"/>
      <c r="B119" s="1" t="s">
        <v>59</v>
      </c>
      <c r="C119" s="168" t="s">
        <v>30</v>
      </c>
      <c r="D119" s="2" t="s">
        <v>31</v>
      </c>
      <c r="E119" s="195" t="s">
        <v>32</v>
      </c>
    </row>
    <row r="120" spans="1:5" ht="15">
      <c r="A120" s="4">
        <v>2020</v>
      </c>
      <c r="B120" s="5">
        <f>B96/$F96</f>
        <v>0.25</v>
      </c>
      <c r="C120" s="6">
        <f aca="true" t="shared" si="5" ref="C120:E121">C96/$F96</f>
        <v>0.2777777777777778</v>
      </c>
      <c r="D120" s="6">
        <f t="shared" si="5"/>
        <v>0.3333333333333333</v>
      </c>
      <c r="E120" s="7">
        <f t="shared" si="5"/>
        <v>0.1388888888888889</v>
      </c>
    </row>
    <row r="121" spans="1:5" ht="15">
      <c r="A121" s="8">
        <v>2021</v>
      </c>
      <c r="B121" s="39">
        <f aca="true" t="shared" si="6" ref="B121:C123">B97/$F97</f>
        <v>0.25</v>
      </c>
      <c r="C121" s="24">
        <f t="shared" si="6"/>
        <v>0.2777777777777778</v>
      </c>
      <c r="D121" s="24">
        <f t="shared" si="5"/>
        <v>0.3333333333333333</v>
      </c>
      <c r="E121" s="11"/>
    </row>
    <row r="122" spans="1:5" ht="15">
      <c r="A122" s="12">
        <v>2022</v>
      </c>
      <c r="B122" s="39">
        <f t="shared" si="6"/>
        <v>0.25</v>
      </c>
      <c r="C122" s="24">
        <f t="shared" si="6"/>
        <v>0.2777777777777778</v>
      </c>
      <c r="D122" s="14"/>
      <c r="E122" s="15"/>
    </row>
    <row r="123" spans="1:5" ht="15.75" thickBot="1">
      <c r="A123" s="174">
        <v>2023</v>
      </c>
      <c r="B123" s="217">
        <f t="shared" si="6"/>
        <v>0.25</v>
      </c>
      <c r="C123" s="215">
        <f>C122</f>
        <v>0.2777777777777778</v>
      </c>
      <c r="D123" s="215">
        <f>D121</f>
        <v>0.3333333333333333</v>
      </c>
      <c r="E123" s="216">
        <f>E120</f>
        <v>0.1388888888888889</v>
      </c>
    </row>
    <row r="124" spans="1:6" ht="25.5" customHeight="1" thickBot="1">
      <c r="A124" s="206" t="s">
        <v>69</v>
      </c>
      <c r="B124" s="50"/>
      <c r="C124" s="50"/>
      <c r="D124" s="50"/>
      <c r="E124" s="50"/>
      <c r="F124" s="51"/>
    </row>
    <row r="125" spans="1:6" ht="15.75" thickBot="1">
      <c r="A125" s="44" t="s">
        <v>12</v>
      </c>
      <c r="B125" s="41" t="s">
        <v>61</v>
      </c>
      <c r="C125" s="42"/>
      <c r="D125" s="42"/>
      <c r="E125" s="42"/>
      <c r="F125" s="43"/>
    </row>
    <row r="126" spans="1:6" ht="30.75" thickBot="1">
      <c r="A126" s="45"/>
      <c r="B126" s="182" t="s">
        <v>59</v>
      </c>
      <c r="C126" s="183" t="s">
        <v>30</v>
      </c>
      <c r="D126" s="184" t="s">
        <v>31</v>
      </c>
      <c r="E126" s="185" t="s">
        <v>32</v>
      </c>
      <c r="F126" s="214" t="s">
        <v>67</v>
      </c>
    </row>
    <row r="127" spans="1:6" ht="15">
      <c r="A127" s="4">
        <v>2020</v>
      </c>
      <c r="B127" s="5">
        <v>90</v>
      </c>
      <c r="C127" s="6">
        <v>100</v>
      </c>
      <c r="D127" s="6">
        <v>120</v>
      </c>
      <c r="E127" s="169">
        <v>50</v>
      </c>
      <c r="F127" s="172">
        <v>360</v>
      </c>
    </row>
    <row r="128" spans="1:6" ht="15">
      <c r="A128" s="8">
        <v>2021</v>
      </c>
      <c r="B128" s="9">
        <v>99</v>
      </c>
      <c r="C128" s="10">
        <v>110</v>
      </c>
      <c r="D128" s="10">
        <v>132</v>
      </c>
      <c r="E128" s="170"/>
      <c r="F128" s="123">
        <v>396</v>
      </c>
    </row>
    <row r="129" spans="1:6" ht="15">
      <c r="A129" s="12">
        <v>2022</v>
      </c>
      <c r="B129" s="13">
        <v>72</v>
      </c>
      <c r="C129" s="14">
        <v>80</v>
      </c>
      <c r="D129" s="14"/>
      <c r="E129" s="171"/>
      <c r="F129" s="173">
        <v>288</v>
      </c>
    </row>
    <row r="130" spans="1:6" ht="15.75" thickBot="1">
      <c r="A130" s="177">
        <v>2023</v>
      </c>
      <c r="B130" s="178">
        <v>108</v>
      </c>
      <c r="C130" s="209">
        <f>C123*$F$99</f>
        <v>120</v>
      </c>
      <c r="D130" s="209">
        <f>D123*$F$99</f>
        <v>144</v>
      </c>
      <c r="E130" s="209">
        <f>E123*$F$99</f>
        <v>60</v>
      </c>
      <c r="F130" s="181">
        <v>432</v>
      </c>
    </row>
    <row r="131" spans="1:6" ht="26.25" customHeight="1" thickBot="1">
      <c r="A131" s="206" t="s">
        <v>71</v>
      </c>
      <c r="B131" s="50"/>
      <c r="C131" s="50"/>
      <c r="D131" s="50"/>
      <c r="E131" s="50"/>
      <c r="F131" s="51"/>
    </row>
    <row r="132" spans="1:2" ht="13.5" thickBot="1">
      <c r="A132" s="218" t="s">
        <v>70</v>
      </c>
      <c r="B132" s="219">
        <f>B116*B130+C116*C130+D116*D130+E116*E130</f>
        <v>174567.552</v>
      </c>
    </row>
  </sheetData>
  <sheetProtection/>
  <mergeCells count="78">
    <mergeCell ref="A118:A119"/>
    <mergeCell ref="B118:E118"/>
    <mergeCell ref="A124:F124"/>
    <mergeCell ref="A125:A126"/>
    <mergeCell ref="B125:F125"/>
    <mergeCell ref="A131:F131"/>
    <mergeCell ref="A109:E109"/>
    <mergeCell ref="A111:A112"/>
    <mergeCell ref="B111:E111"/>
    <mergeCell ref="A110:F110"/>
    <mergeCell ref="A117:F117"/>
    <mergeCell ref="A100:A101"/>
    <mergeCell ref="B100:E100"/>
    <mergeCell ref="A107:E107"/>
    <mergeCell ref="A108:E108"/>
    <mergeCell ref="A84:A85"/>
    <mergeCell ref="A92:G92"/>
    <mergeCell ref="H92:I92"/>
    <mergeCell ref="A93:F93"/>
    <mergeCell ref="A94:A95"/>
    <mergeCell ref="B94:F94"/>
    <mergeCell ref="A76:F76"/>
    <mergeCell ref="A75:F75"/>
    <mergeCell ref="A63:F63"/>
    <mergeCell ref="A64:F64"/>
    <mergeCell ref="A80:F80"/>
    <mergeCell ref="A81:F81"/>
    <mergeCell ref="I37:N37"/>
    <mergeCell ref="J38:N38"/>
    <mergeCell ref="A65:F65"/>
    <mergeCell ref="B66:F66"/>
    <mergeCell ref="A82:F82"/>
    <mergeCell ref="I54:I55"/>
    <mergeCell ref="I53:N53"/>
    <mergeCell ref="A53:F53"/>
    <mergeCell ref="A54:A55"/>
    <mergeCell ref="B54:B55"/>
    <mergeCell ref="A61:G61"/>
    <mergeCell ref="A62:G62"/>
    <mergeCell ref="A83:F83"/>
    <mergeCell ref="A4:F4"/>
    <mergeCell ref="A5:F5"/>
    <mergeCell ref="A6:F6"/>
    <mergeCell ref="A7:F7"/>
    <mergeCell ref="A1:F1"/>
    <mergeCell ref="A2:F2"/>
    <mergeCell ref="A3:B3"/>
    <mergeCell ref="C3:F3"/>
    <mergeCell ref="A18:F18"/>
    <mergeCell ref="A19:F19"/>
    <mergeCell ref="A20:F20"/>
    <mergeCell ref="A21:F21"/>
    <mergeCell ref="A8:F9"/>
    <mergeCell ref="A10:F10"/>
    <mergeCell ref="A11:A12"/>
    <mergeCell ref="B11:F11"/>
    <mergeCell ref="I11:I12"/>
    <mergeCell ref="J11:N11"/>
    <mergeCell ref="I10:N10"/>
    <mergeCell ref="I19:N19"/>
    <mergeCell ref="I20:I21"/>
    <mergeCell ref="J20:N20"/>
    <mergeCell ref="A36:F36"/>
    <mergeCell ref="A23:F23"/>
    <mergeCell ref="A24:A25"/>
    <mergeCell ref="B24:F24"/>
    <mergeCell ref="A32:F32"/>
    <mergeCell ref="A22:F22"/>
    <mergeCell ref="J27:N27"/>
    <mergeCell ref="A45:A46"/>
    <mergeCell ref="B45:F45"/>
    <mergeCell ref="A37:F37"/>
    <mergeCell ref="A38:A39"/>
    <mergeCell ref="B38:F38"/>
    <mergeCell ref="I27:I28"/>
    <mergeCell ref="A33:F33"/>
    <mergeCell ref="A34:F34"/>
    <mergeCell ref="A35:F35"/>
  </mergeCells>
  <hyperlinks>
    <hyperlink ref="A2:F2" r:id="rId1" display="The Actuary's Free Study Guide for Exam 6"/>
    <hyperlink ref="A4:F4" r:id="rId2" display="Published under the Creative Commons Attribution Share-Alike License 3.0"/>
    <hyperlink ref="A6:F6" r:id="rId3" display="Estimating Unpaid Claims Using Basic Techniques"/>
    <hyperlink ref="H92:I92" r:id="rId4" display="Link to 2007 Exam 6."/>
  </hyperlinks>
  <printOptions/>
  <pageMargins left="0.75" right="0.75" top="1" bottom="1" header="0.5" footer="0.5"/>
  <pageSetup horizontalDpi="1200" verticalDpi="1200" orientation="portrait"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Gennady</cp:lastModifiedBy>
  <dcterms:created xsi:type="dcterms:W3CDTF">1996-10-14T23:33:28Z</dcterms:created>
  <dcterms:modified xsi:type="dcterms:W3CDTF">2010-09-10T03:42:44Z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