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<sst xmlns="http://schemas.openxmlformats.org/spreadsheetml/2006/main" count="204" uniqueCount="84">
  <si>
    <t>The Actuary's Free Study Guide for Exam 6</t>
  </si>
  <si>
    <t>Created by G. Stolyarov II</t>
  </si>
  <si>
    <t>Published under the Creative Commons Attribution Share-Alike License 3.0</t>
  </si>
  <si>
    <r>
      <rPr>
        <b/>
        <sz val="11"/>
        <color indexed="8"/>
        <rFont val="Calibri"/>
        <family val="2"/>
      </rPr>
      <t>Source:</t>
    </r>
    <r>
      <rPr>
        <sz val="11"/>
        <color indexed="8"/>
        <rFont val="Calibri"/>
        <family val="2"/>
      </rPr>
      <t xml:space="preserve"> Friedland, Jacqueline F.</t>
    </r>
    <r>
      <rPr>
        <i/>
        <sz val="11"/>
        <color indexed="8"/>
        <rFont val="Calibri"/>
        <family val="2"/>
      </rPr>
      <t xml:space="preserve"> </t>
    </r>
    <r>
      <rPr>
        <sz val="11"/>
        <color indexed="8"/>
        <rFont val="Calibri"/>
        <family val="2"/>
      </rPr>
      <t xml:space="preserve"> </t>
    </r>
  </si>
  <si>
    <t>Estimating Unpaid Claims Using Basic Techniques</t>
  </si>
  <si>
    <t>This study guide is Mr. Stolyarov's work alone and is not affiliated with any other individual(s) or organization(s) whose works are cited.</t>
  </si>
  <si>
    <t xml:space="preserve"> Section 36</t>
  </si>
  <si>
    <t>Accident Year</t>
  </si>
  <si>
    <t>60 (Ult.)</t>
  </si>
  <si>
    <t>Unadjusted Reported Claims as of (Months)</t>
  </si>
  <si>
    <t>Unadjusted Paid Claims as of (Months)</t>
  </si>
  <si>
    <t>Casualty Actuarial Society. July 2009. Chapter 13, pp. 294-328.</t>
  </si>
  <si>
    <t>The Berquist-Sherman Method - Practice Questions and Solutions</t>
  </si>
  <si>
    <t>(a) Develop age-to-age factors for reported claims.</t>
  </si>
  <si>
    <t>(b) Select development factors to ultimate for reported claims, working from simple arithmetic means of the age-to-age factors.</t>
  </si>
  <si>
    <t xml:space="preserve">(c) Develop age-to-age factors for paid claims. </t>
  </si>
  <si>
    <t>(d) Select development factors to ultimate for paid claims, working from simple arithmetic means of the age-to-age factors.</t>
  </si>
  <si>
    <t>An answer template is provided to the side. Excel formulas may and should be used.</t>
  </si>
  <si>
    <t xml:space="preserve">After you develop your answers, compare them to the key below. </t>
  </si>
  <si>
    <r>
      <t xml:space="preserve">Problem S6-36-1. </t>
    </r>
    <r>
      <rPr>
        <sz val="10"/>
        <rFont val="Arial"/>
        <family val="2"/>
      </rPr>
      <t xml:space="preserve">You are given the following unadjusted data for claims for Insurer Γ.  </t>
    </r>
  </si>
  <si>
    <t>12 to 24</t>
  </si>
  <si>
    <t>24 to 36</t>
  </si>
  <si>
    <t>36 to 48</t>
  </si>
  <si>
    <t>48 to 60 (Ult.)</t>
  </si>
  <si>
    <t>Selected Age-to-Age Factors</t>
  </si>
  <si>
    <t>(b) Selected Factors to Ultimate</t>
  </si>
  <si>
    <t>(d) Selected Factors to Ultimate</t>
  </si>
  <si>
    <t>Answer Template for Problem S6-36-1.</t>
  </si>
  <si>
    <t>Solution Key for Problem S6-36-1.</t>
  </si>
  <si>
    <t>(a) Age-to-Age Factors for Unadjusted Reported Claims</t>
  </si>
  <si>
    <t>(c) Age-to-Age Factors for Unadjusted Paid Claims</t>
  </si>
  <si>
    <t>All monetary figures are rounded to whole numbers.</t>
  </si>
  <si>
    <r>
      <t xml:space="preserve">Problem S6-36-2. </t>
    </r>
    <r>
      <rPr>
        <sz val="10"/>
        <color indexed="8"/>
        <rFont val="Arial"/>
        <family val="2"/>
      </rPr>
      <t>Using the data f</t>
    </r>
    <r>
      <rPr>
        <sz val="10"/>
        <rFont val="Arial"/>
        <family val="2"/>
      </rPr>
      <t>or Insurer Γ and the development method, project unadjusted claims for each accident year to ultimate using (a) the selected reported claim development factors to ultimate and (b) the selected paid claim development factors to ultimate. (c) As your final selection of projected ultimate claims, pick the simple arithmetic mean of (a) and (b).</t>
    </r>
  </si>
  <si>
    <t>(a)</t>
  </si>
  <si>
    <t>(b)</t>
  </si>
  <si>
    <t>(c)</t>
  </si>
  <si>
    <t>Answer Template for Problem S6-36-2.</t>
  </si>
  <si>
    <t>Projected Ultimate Unadjusted Claims, Using Reported Information</t>
  </si>
  <si>
    <t>Projected Ultimate Unadjusted Claims, Using Paid Information</t>
  </si>
  <si>
    <t>Selected Ultimate Unadjusted Claims</t>
  </si>
  <si>
    <r>
      <t xml:space="preserve">Problem S6-36-3. </t>
    </r>
    <r>
      <rPr>
        <sz val="10"/>
        <color indexed="8"/>
        <rFont val="Arial"/>
        <family val="2"/>
      </rPr>
      <t>Using the data f</t>
    </r>
    <r>
      <rPr>
        <sz val="10"/>
        <rFont val="Arial"/>
        <family val="2"/>
      </rPr>
      <t xml:space="preserve">or Insurer Γ, develop a triangle for unadjusted case outstanding. </t>
    </r>
  </si>
  <si>
    <t>Answer Template for Problem S6-36-3.</t>
  </si>
  <si>
    <t>Unadjusted Case Outstanding as of (Months)</t>
  </si>
  <si>
    <t>Solution Key for Problem S6-36-3.</t>
  </si>
  <si>
    <r>
      <t xml:space="preserve">Problem S6-36-4. </t>
    </r>
    <r>
      <rPr>
        <sz val="10"/>
        <rFont val="Arial"/>
        <family val="2"/>
      </rPr>
      <t xml:space="preserve">You are given the following data for open claim counts for Insurer Γ.  </t>
    </r>
  </si>
  <si>
    <t>Open Claim Counts as of (Months)</t>
  </si>
  <si>
    <r>
      <t xml:space="preserve">Based on the information provided thus far, develop a triangle for unadjusted </t>
    </r>
    <r>
      <rPr>
        <i/>
        <sz val="10"/>
        <rFont val="Arial"/>
        <family val="2"/>
      </rPr>
      <t xml:space="preserve">average </t>
    </r>
    <r>
      <rPr>
        <sz val="10"/>
        <rFont val="Arial"/>
        <family val="2"/>
      </rPr>
      <t xml:space="preserve">case outstanding. </t>
    </r>
  </si>
  <si>
    <t>Answer Template for Problem S6-36-4.</t>
  </si>
  <si>
    <t>Unadjusted Average Case Outstanding as of (Months)</t>
  </si>
  <si>
    <r>
      <t xml:space="preserve">Problem S6-36-5. </t>
    </r>
    <r>
      <rPr>
        <sz val="10"/>
        <rFont val="Arial"/>
        <family val="2"/>
      </rPr>
      <t xml:space="preserve">Based on the information provided thus far for Insurer Γ, develop a triangle for the ratio of unadjusted paid claims to unadjusted reported claims. </t>
    </r>
  </si>
  <si>
    <t>Answer Template for Problem S6-36-5.</t>
  </si>
  <si>
    <t>Ratio of Unadjusted Paid Claims to Unadjusted Reported Claims as of (Months)</t>
  </si>
  <si>
    <t>Solution Key for Problem S6-36-5.</t>
  </si>
  <si>
    <t>Answer Template for Problem S6-36-6.</t>
  </si>
  <si>
    <t>Solution Key for Problem S6-36-6.</t>
  </si>
  <si>
    <t>Adjusted Average Case Outstanding as of (Months)</t>
  </si>
  <si>
    <r>
      <t xml:space="preserve">Problem S6-36-6. </t>
    </r>
    <r>
      <rPr>
        <sz val="10"/>
        <rFont val="Arial"/>
        <family val="2"/>
      </rPr>
      <t xml:space="preserve">Based on the information provided thus far for Insurer Γ, and assuming an annual severity trend of -3%, develop a triangle for </t>
    </r>
    <r>
      <rPr>
        <i/>
        <sz val="10"/>
        <rFont val="Arial"/>
        <family val="2"/>
      </rPr>
      <t xml:space="preserve">adjusted </t>
    </r>
    <r>
      <rPr>
        <sz val="10"/>
        <rFont val="Arial"/>
        <family val="2"/>
      </rPr>
      <t>average case outstanding, working from the latest diagonal of the unadjusted average case outstanding triangle.</t>
    </r>
  </si>
  <si>
    <r>
      <t xml:space="preserve">Problem S6-36-7. </t>
    </r>
    <r>
      <rPr>
        <sz val="10"/>
        <rFont val="Arial"/>
        <family val="2"/>
      </rPr>
      <t>Based on the information provided thus far for Insurer Γ,  develop a triangle for adjusted reported claims, based in part on the adjusted average case outstanding values.</t>
    </r>
  </si>
  <si>
    <t>Solution Key for Problem S6-36-7.</t>
  </si>
  <si>
    <t>Adjusted Reported Claims as of (Months)</t>
  </si>
  <si>
    <t>Answer Template for Problem S6-36-7.</t>
  </si>
  <si>
    <r>
      <t xml:space="preserve">Problem S6-36-8. </t>
    </r>
    <r>
      <rPr>
        <sz val="10"/>
        <rFont val="Arial"/>
        <family val="2"/>
      </rPr>
      <t>Continue using the information obtained thus far for Insurer Γ.</t>
    </r>
  </si>
  <si>
    <r>
      <t xml:space="preserve">(a) Develop age-to-age factors for </t>
    </r>
    <r>
      <rPr>
        <i/>
        <sz val="10"/>
        <rFont val="Arial"/>
        <family val="2"/>
      </rPr>
      <t>adjusted</t>
    </r>
    <r>
      <rPr>
        <sz val="10"/>
        <rFont val="Arial"/>
        <family val="2"/>
      </rPr>
      <t xml:space="preserve"> reported claims.</t>
    </r>
  </si>
  <si>
    <t>(b) Select development factors to ultimate for adjusted reported claims, working from simple arithmetic means of the age-to-age factors.</t>
  </si>
  <si>
    <t>Answer Template for Problem S6-36-8.</t>
  </si>
  <si>
    <t>(a) Age-to-Age Factors for Adjusted Reported Claims</t>
  </si>
  <si>
    <t>Solution Key for Problem S6-36-8.</t>
  </si>
  <si>
    <r>
      <t xml:space="preserve">Problem S6-36-9. </t>
    </r>
    <r>
      <rPr>
        <sz val="10"/>
        <color indexed="8"/>
        <rFont val="Arial"/>
        <family val="2"/>
      </rPr>
      <t>Using the adjusted reported claim data f</t>
    </r>
    <r>
      <rPr>
        <sz val="10"/>
        <rFont val="Arial"/>
        <family val="2"/>
      </rPr>
      <t>or Insurer Γ, project claims for each accident year to ultimate.</t>
    </r>
  </si>
  <si>
    <t>Answer Template for Problem S6-36-9.</t>
  </si>
  <si>
    <t>Projected Ultimate Adjusted Claims, Using Reported Information</t>
  </si>
  <si>
    <t>(a) IBNR as of December 31, 2026, using selected unadjusted ultimate claims.</t>
  </si>
  <si>
    <t>(b) IBNR as of December 31, 2026, using adjusted reported ultimate claims.</t>
  </si>
  <si>
    <t>(c) The total unpaid claim estimate as of December 31, 2026, using selected unadjusted ultimate claims.</t>
  </si>
  <si>
    <t>(d) The total unpaid claim estimate as of December 31, 2026, using adjusted reported ultimate claims.</t>
  </si>
  <si>
    <t>Answer Template for Problem S6-36-10.</t>
  </si>
  <si>
    <t>IBNR Using Selected Ultimate Unadjusted Claims</t>
  </si>
  <si>
    <t>IBNR Using Ultimate Adjusted Reported Claims</t>
  </si>
  <si>
    <t>Unpaid Claim Estimate Using Selected Ultimate Unadjusted Claims</t>
  </si>
  <si>
    <t>(d)</t>
  </si>
  <si>
    <t>Unpaid Claim Estimate Using Ultimate Adjusted Reported Claims</t>
  </si>
  <si>
    <t>Case Outstanding as of Dec. 31, 2026</t>
  </si>
  <si>
    <t>Solution Key for Problem S6-36-10.</t>
  </si>
  <si>
    <t>Total</t>
  </si>
  <si>
    <r>
      <t xml:space="preserve">Problem S6-36-10. </t>
    </r>
    <r>
      <rPr>
        <sz val="10"/>
        <color indexed="8"/>
        <rFont val="Arial"/>
        <family val="2"/>
      </rPr>
      <t>Using the adjusted reported claim data f</t>
    </r>
    <r>
      <rPr>
        <sz val="10"/>
        <rFont val="Arial"/>
        <family val="2"/>
      </rPr>
      <t>or Insurer Γ, arrive at the following estimates for each accident year and in total.</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</si>
</sst>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0"/>
      <name val="Arial"/>
      <family val="0"/>
    </font>
    <font>
      <b/>
      <sz val="11"/>
      <color indexed="8"/>
      <name val="Calibri"/>
      <family val="2"/>
    </font>
    <font>
      <sz val="11"/>
      <color indexed="8"/>
      <name val="Calibri"/>
      <family val="2"/>
    </font>
    <font>
      <b/>
      <u val="single"/>
      <sz val="11"/>
      <color indexed="12"/>
      <name val="Calibri"/>
      <family val="2"/>
    </font>
    <font>
      <u val="single"/>
      <sz val="11"/>
      <color indexed="12"/>
      <name val="Calibri"/>
      <family val="2"/>
    </font>
    <font>
      <i/>
      <sz val="11"/>
      <color indexed="8"/>
      <name val="Calibri"/>
      <family val="2"/>
    </font>
    <font>
      <i/>
      <u val="single"/>
      <sz val="11"/>
      <color indexed="12"/>
      <name val="Calibri"/>
      <family val="2"/>
    </font>
    <font>
      <u val="single"/>
      <sz val="10"/>
      <color indexed="36"/>
      <name val="Arial"/>
      <family val="0"/>
    </font>
    <font>
      <sz val="8"/>
      <name val="Arial"/>
      <family val="0"/>
    </font>
    <font>
      <b/>
      <sz val="10"/>
      <color indexed="8"/>
      <name val="Arial"/>
      <family val="2"/>
    </font>
    <font>
      <b/>
      <sz val="11"/>
      <name val="Calibri"/>
      <family val="2"/>
    </font>
    <font>
      <sz val="11"/>
      <name val="Calibri"/>
      <family val="2"/>
    </font>
    <font>
      <b/>
      <sz val="10"/>
      <name val="Arial"/>
      <family val="2"/>
    </font>
    <font>
      <sz val="10"/>
      <color indexed="8"/>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style="medium"/>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color indexed="63"/>
      </top>
      <bottom>
        <color indexed="63"/>
      </bottom>
    </border>
    <border>
      <left>
        <color indexed="63"/>
      </left>
      <right style="medium"/>
      <top style="medium"/>
      <bottom style="mediu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medium"/>
      <top style="thin"/>
      <bottom>
        <color indexed="63"/>
      </bottom>
    </border>
    <border>
      <left style="medium"/>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05">
    <xf numFmtId="0" fontId="0" fillId="0" borderId="0" xfId="0" applyAlignment="1">
      <alignment/>
    </xf>
    <xf numFmtId="0" fontId="1" fillId="0" borderId="10" xfId="57" applyFont="1" applyBorder="1" applyAlignment="1">
      <alignment horizontal="center" vertical="distributed"/>
      <protection/>
    </xf>
    <xf numFmtId="0" fontId="1" fillId="0" borderId="11" xfId="57" applyFont="1" applyBorder="1" applyAlignment="1">
      <alignment horizontal="center" vertical="distributed"/>
      <protection/>
    </xf>
    <xf numFmtId="0" fontId="10" fillId="0" borderId="12" xfId="53" applyFont="1" applyBorder="1" applyAlignment="1" applyProtection="1">
      <alignment/>
      <protection locked="0"/>
    </xf>
    <xf numFmtId="0" fontId="10" fillId="0" borderId="13" xfId="53" applyFont="1" applyBorder="1" applyAlignment="1" applyProtection="1">
      <alignment/>
      <protection locked="0"/>
    </xf>
    <xf numFmtId="0" fontId="10" fillId="0" borderId="14" xfId="53" applyFont="1" applyBorder="1" applyAlignment="1" applyProtection="1">
      <alignment horizontal="right"/>
      <protection locked="0"/>
    </xf>
    <xf numFmtId="0" fontId="2" fillId="0" borderId="15" xfId="57" applyFont="1" applyBorder="1" applyAlignment="1" applyProtection="1">
      <alignment/>
      <protection locked="0"/>
    </xf>
    <xf numFmtId="0" fontId="11" fillId="0" borderId="16" xfId="57" applyFont="1" applyBorder="1" applyAlignment="1" applyProtection="1">
      <alignment/>
      <protection locked="0"/>
    </xf>
    <xf numFmtId="0" fontId="11" fillId="0" borderId="17" xfId="57" applyFont="1" applyBorder="1" applyAlignment="1" applyProtection="1">
      <alignment/>
      <protection locked="0"/>
    </xf>
    <xf numFmtId="0" fontId="11" fillId="0" borderId="18" xfId="57" applyFont="1" applyBorder="1" applyAlignment="1" applyProtection="1">
      <alignment/>
      <protection locked="0"/>
    </xf>
    <xf numFmtId="0" fontId="11" fillId="0" borderId="19" xfId="53" applyFont="1" applyBorder="1" applyAlignment="1">
      <alignment/>
    </xf>
    <xf numFmtId="0" fontId="11" fillId="0" borderId="20" xfId="53" applyFont="1" applyBorder="1" applyAlignment="1">
      <alignment/>
    </xf>
    <xf numFmtId="0" fontId="11" fillId="0" borderId="21" xfId="53" applyFont="1" applyBorder="1" applyAlignment="1">
      <alignment/>
    </xf>
    <xf numFmtId="0" fontId="11" fillId="0" borderId="22" xfId="53" applyFont="1" applyBorder="1" applyAlignment="1">
      <alignment/>
    </xf>
    <xf numFmtId="0" fontId="2" fillId="0" borderId="19" xfId="57" applyFont="1" applyBorder="1" applyAlignment="1">
      <alignment vertical="distributed"/>
      <protection/>
    </xf>
    <xf numFmtId="0" fontId="11" fillId="0" borderId="20" xfId="57" applyFont="1" applyBorder="1" applyAlignment="1">
      <alignment vertical="distributed"/>
      <protection/>
    </xf>
    <xf numFmtId="0" fontId="11" fillId="0" borderId="21" xfId="57" applyFont="1" applyBorder="1" applyAlignment="1">
      <alignment vertical="distributed"/>
      <protection/>
    </xf>
    <xf numFmtId="0" fontId="11" fillId="0" borderId="22" xfId="57" applyFont="1" applyBorder="1" applyAlignment="1">
      <alignment vertical="distributed"/>
      <protection/>
    </xf>
    <xf numFmtId="0" fontId="11" fillId="0" borderId="19" xfId="53" applyFont="1" applyBorder="1" applyAlignment="1">
      <alignment vertical="distributed"/>
    </xf>
    <xf numFmtId="0" fontId="11" fillId="0" borderId="20" xfId="53" applyFont="1" applyBorder="1" applyAlignment="1">
      <alignment vertical="distributed"/>
    </xf>
    <xf numFmtId="0" fontId="11" fillId="0" borderId="21" xfId="53" applyFont="1" applyBorder="1" applyAlignment="1">
      <alignment vertical="distributed"/>
    </xf>
    <xf numFmtId="0" fontId="11" fillId="0" borderId="22" xfId="53" applyFont="1" applyBorder="1" applyAlignment="1">
      <alignment vertical="distributed"/>
    </xf>
    <xf numFmtId="0" fontId="2" fillId="0" borderId="23" xfId="57" applyFont="1" applyBorder="1" applyAlignment="1">
      <alignment/>
      <protection/>
    </xf>
    <xf numFmtId="0" fontId="11" fillId="0" borderId="24" xfId="57" applyFont="1" applyBorder="1" applyAlignment="1">
      <alignment/>
      <protection/>
    </xf>
    <xf numFmtId="0" fontId="11" fillId="0" borderId="25" xfId="57" applyFont="1" applyBorder="1" applyAlignment="1">
      <alignment/>
      <protection/>
    </xf>
    <xf numFmtId="0" fontId="11" fillId="0" borderId="26" xfId="57" applyFont="1" applyBorder="1" applyAlignment="1">
      <alignment/>
      <protection/>
    </xf>
    <xf numFmtId="0" fontId="0" fillId="0" borderId="27" xfId="0" applyBorder="1" applyAlignment="1">
      <alignment/>
    </xf>
    <xf numFmtId="0" fontId="12" fillId="0" borderId="28" xfId="0" applyFont="1" applyBorder="1" applyAlignment="1">
      <alignment vertical="distributed"/>
    </xf>
    <xf numFmtId="0" fontId="10" fillId="0" borderId="28" xfId="53" applyFont="1" applyBorder="1" applyAlignment="1" applyProtection="1">
      <alignment/>
      <protection locked="0"/>
    </xf>
    <xf numFmtId="0" fontId="10" fillId="0" borderId="29" xfId="53" applyFont="1" applyBorder="1" applyAlignment="1" applyProtection="1">
      <alignment/>
      <protection locked="0"/>
    </xf>
    <xf numFmtId="0" fontId="10" fillId="0" borderId="30" xfId="53" applyFont="1" applyBorder="1" applyAlignment="1" applyProtection="1">
      <alignment/>
      <protection locked="0"/>
    </xf>
    <xf numFmtId="0" fontId="2" fillId="0" borderId="31" xfId="57" applyFont="1" applyBorder="1" applyAlignment="1" applyProtection="1">
      <alignment/>
      <protection locked="0"/>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xf>
    <xf numFmtId="0" fontId="11" fillId="0" borderId="32" xfId="53" applyFont="1"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2" fillId="0" borderId="32" xfId="57" applyFont="1" applyBorder="1" applyAlignment="1">
      <alignment vertical="distributed"/>
      <protection/>
    </xf>
    <xf numFmtId="0" fontId="11" fillId="0" borderId="32" xfId="53" applyFont="1" applyBorder="1" applyAlignment="1">
      <alignment vertical="distributed"/>
    </xf>
    <xf numFmtId="0" fontId="12" fillId="0" borderId="33" xfId="0" applyFont="1" applyBorder="1" applyAlignment="1">
      <alignment vertical="distributed"/>
    </xf>
    <xf numFmtId="0" fontId="12" fillId="0" borderId="34" xfId="0" applyFont="1" applyBorder="1" applyAlignment="1">
      <alignment vertical="distributed"/>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28" xfId="0" applyBorder="1" applyAlignment="1">
      <alignment/>
    </xf>
    <xf numFmtId="0" fontId="10" fillId="0" borderId="38" xfId="53" applyFont="1" applyBorder="1" applyAlignment="1" applyProtection="1">
      <alignment/>
      <protection locked="0"/>
    </xf>
    <xf numFmtId="0" fontId="10" fillId="0" borderId="0" xfId="53" applyFont="1" applyBorder="1" applyAlignment="1" applyProtection="1">
      <alignment horizontal="right"/>
      <protection locked="0"/>
    </xf>
    <xf numFmtId="0" fontId="12" fillId="0" borderId="31" xfId="0" applyFont="1" applyBorder="1" applyAlignment="1">
      <alignment vertical="distributed"/>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10" fillId="0" borderId="10" xfId="53" applyFont="1" applyBorder="1" applyAlignment="1" applyProtection="1">
      <alignment/>
      <protection locked="0"/>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10" fillId="0" borderId="27" xfId="53" applyFont="1" applyBorder="1" applyAlignment="1" applyProtection="1">
      <alignment/>
      <protection locked="0"/>
    </xf>
    <xf numFmtId="0" fontId="12" fillId="0" borderId="10" xfId="0" applyFont="1" applyBorder="1" applyAlignment="1">
      <alignment/>
    </xf>
    <xf numFmtId="0" fontId="12" fillId="0" borderId="42" xfId="0" applyFont="1" applyBorder="1" applyAlignment="1">
      <alignment vertical="distributed"/>
    </xf>
    <xf numFmtId="1" fontId="0" fillId="0" borderId="16" xfId="0" applyNumberFormat="1" applyBorder="1" applyAlignment="1">
      <alignment/>
    </xf>
    <xf numFmtId="1" fontId="0" fillId="0" borderId="17" xfId="0" applyNumberFormat="1" applyBorder="1" applyAlignment="1">
      <alignment/>
    </xf>
    <xf numFmtId="1" fontId="0" fillId="0" borderId="20" xfId="0" applyNumberFormat="1" applyBorder="1" applyAlignment="1">
      <alignment/>
    </xf>
    <xf numFmtId="1" fontId="0" fillId="0" borderId="21" xfId="0" applyNumberFormat="1" applyBorder="1" applyAlignment="1">
      <alignment/>
    </xf>
    <xf numFmtId="1" fontId="0" fillId="0" borderId="24" xfId="0" applyNumberFormat="1" applyBorder="1" applyAlignment="1">
      <alignment/>
    </xf>
    <xf numFmtId="1" fontId="0" fillId="0" borderId="25" xfId="0" applyNumberFormat="1" applyBorder="1" applyAlignment="1">
      <alignment/>
    </xf>
    <xf numFmtId="1" fontId="0" fillId="0" borderId="18" xfId="0" applyNumberFormat="1" applyBorder="1" applyAlignment="1">
      <alignment/>
    </xf>
    <xf numFmtId="1" fontId="0" fillId="0" borderId="22" xfId="0" applyNumberFormat="1" applyBorder="1" applyAlignment="1">
      <alignment/>
    </xf>
    <xf numFmtId="1" fontId="0" fillId="0" borderId="26" xfId="0" applyNumberFormat="1" applyBorder="1" applyAlignment="1">
      <alignment/>
    </xf>
    <xf numFmtId="0" fontId="11" fillId="0" borderId="21" xfId="57" applyFont="1" applyBorder="1" applyAlignment="1" applyProtection="1">
      <alignment/>
      <protection locked="0"/>
    </xf>
    <xf numFmtId="0" fontId="11" fillId="0" borderId="20" xfId="57" applyFont="1" applyBorder="1" applyAlignment="1" applyProtection="1">
      <alignment/>
      <protection locked="0"/>
    </xf>
    <xf numFmtId="0" fontId="11" fillId="0" borderId="24" xfId="57" applyFont="1" applyBorder="1" applyAlignment="1" applyProtection="1">
      <alignment/>
      <protection locked="0"/>
    </xf>
    <xf numFmtId="0" fontId="2" fillId="0" borderId="0" xfId="57" applyFont="1" applyBorder="1" applyAlignment="1">
      <alignment/>
      <protection/>
    </xf>
    <xf numFmtId="0" fontId="11" fillId="0" borderId="0" xfId="57" applyFont="1" applyBorder="1" applyAlignment="1">
      <alignment/>
      <protection/>
    </xf>
    <xf numFmtId="0" fontId="2" fillId="0" borderId="34" xfId="57" applyFont="1" applyBorder="1" applyAlignment="1">
      <alignment/>
      <protection/>
    </xf>
    <xf numFmtId="1" fontId="11" fillId="0" borderId="16" xfId="57" applyNumberFormat="1" applyFont="1" applyBorder="1" applyAlignment="1" applyProtection="1">
      <alignment/>
      <protection locked="0"/>
    </xf>
    <xf numFmtId="1" fontId="11" fillId="0" borderId="17" xfId="57" applyNumberFormat="1" applyFont="1" applyBorder="1" applyAlignment="1" applyProtection="1">
      <alignment/>
      <protection locked="0"/>
    </xf>
    <xf numFmtId="1" fontId="11" fillId="0" borderId="18" xfId="57" applyNumberFormat="1" applyFont="1" applyBorder="1" applyAlignment="1" applyProtection="1">
      <alignment/>
      <protection locked="0"/>
    </xf>
    <xf numFmtId="1" fontId="11" fillId="0" borderId="20" xfId="57" applyNumberFormat="1" applyFont="1" applyBorder="1" applyAlignment="1" applyProtection="1">
      <alignment/>
      <protection locked="0"/>
    </xf>
    <xf numFmtId="1" fontId="11" fillId="0" borderId="21" xfId="57" applyNumberFormat="1" applyFont="1" applyBorder="1" applyAlignment="1" applyProtection="1">
      <alignment/>
      <protection locked="0"/>
    </xf>
    <xf numFmtId="1" fontId="11" fillId="0" borderId="22" xfId="53" applyNumberFormat="1" applyFont="1" applyBorder="1" applyAlignment="1">
      <alignment/>
    </xf>
    <xf numFmtId="1" fontId="11" fillId="0" borderId="21" xfId="57" applyNumberFormat="1" applyFont="1" applyBorder="1" applyAlignment="1">
      <alignment vertical="distributed"/>
      <protection/>
    </xf>
    <xf numFmtId="1" fontId="11" fillId="0" borderId="22" xfId="57" applyNumberFormat="1" applyFont="1" applyBorder="1" applyAlignment="1">
      <alignment vertical="distributed"/>
      <protection/>
    </xf>
    <xf numFmtId="1" fontId="11" fillId="0" borderId="21" xfId="53" applyNumberFormat="1" applyFont="1" applyBorder="1" applyAlignment="1">
      <alignment vertical="distributed"/>
    </xf>
    <xf numFmtId="1" fontId="11" fillId="0" borderId="22" xfId="53" applyNumberFormat="1" applyFont="1" applyBorder="1" applyAlignment="1">
      <alignment vertical="distributed"/>
    </xf>
    <xf numFmtId="1" fontId="11" fillId="0" borderId="24" xfId="57" applyNumberFormat="1" applyFont="1" applyBorder="1" applyAlignment="1" applyProtection="1">
      <alignment/>
      <protection locked="0"/>
    </xf>
    <xf numFmtId="1" fontId="11" fillId="0" borderId="25" xfId="57" applyNumberFormat="1" applyFont="1" applyBorder="1" applyAlignment="1">
      <alignment/>
      <protection/>
    </xf>
    <xf numFmtId="1" fontId="11" fillId="0" borderId="26" xfId="57" applyNumberFormat="1" applyFont="1" applyBorder="1" applyAlignment="1">
      <alignment/>
      <protection/>
    </xf>
    <xf numFmtId="0" fontId="12" fillId="0" borderId="38" xfId="0" applyFont="1" applyBorder="1" applyAlignment="1">
      <alignment horizontal="center" vertical="distributed"/>
    </xf>
    <xf numFmtId="0" fontId="12" fillId="0" borderId="29" xfId="0" applyFont="1" applyBorder="1" applyAlignment="1">
      <alignment horizontal="center" vertical="distributed"/>
    </xf>
    <xf numFmtId="0" fontId="12" fillId="0" borderId="43" xfId="0" applyFont="1" applyBorder="1" applyAlignment="1">
      <alignment horizontal="center" vertical="distributed"/>
    </xf>
    <xf numFmtId="0" fontId="1" fillId="0" borderId="38" xfId="57" applyFont="1" applyBorder="1" applyAlignment="1">
      <alignment horizontal="center" vertical="distributed"/>
      <protection/>
    </xf>
    <xf numFmtId="0" fontId="1" fillId="0" borderId="29" xfId="57" applyFont="1" applyBorder="1" applyAlignment="1">
      <alignment horizontal="center" vertical="distributed"/>
      <protection/>
    </xf>
    <xf numFmtId="0" fontId="1" fillId="0" borderId="43" xfId="57" applyFont="1" applyBorder="1" applyAlignment="1">
      <alignment horizontal="center" vertical="distributed"/>
      <protection/>
    </xf>
    <xf numFmtId="0" fontId="0" fillId="0" borderId="27" xfId="0" applyBorder="1" applyAlignment="1">
      <alignment horizontal="center"/>
    </xf>
    <xf numFmtId="0" fontId="0" fillId="0" borderId="30"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48" xfId="0" applyBorder="1" applyAlignment="1">
      <alignment horizontal="center"/>
    </xf>
    <xf numFmtId="0" fontId="9" fillId="0" borderId="38" xfId="0" applyFont="1" applyBorder="1" applyAlignment="1">
      <alignment horizontal="center" vertical="distributed" wrapText="1"/>
    </xf>
    <xf numFmtId="0" fontId="9" fillId="0" borderId="29" xfId="0" applyFont="1" applyBorder="1" applyAlignment="1">
      <alignment horizontal="center" vertical="distributed" wrapText="1"/>
    </xf>
    <xf numFmtId="0" fontId="9" fillId="0" borderId="43" xfId="0" applyFont="1" applyBorder="1" applyAlignment="1">
      <alignment horizontal="center" vertical="distributed" wrapText="1"/>
    </xf>
    <xf numFmtId="0" fontId="0" fillId="0" borderId="45" xfId="0" applyFont="1" applyBorder="1" applyAlignment="1">
      <alignment horizontal="center"/>
    </xf>
    <xf numFmtId="0" fontId="0" fillId="0" borderId="46" xfId="0" applyFont="1" applyBorder="1" applyAlignment="1">
      <alignment horizontal="center"/>
    </xf>
    <xf numFmtId="0" fontId="0" fillId="0" borderId="47" xfId="0" applyFont="1" applyBorder="1" applyAlignment="1">
      <alignment horizontal="center"/>
    </xf>
    <xf numFmtId="0" fontId="9" fillId="0" borderId="38" xfId="0" applyFont="1" applyBorder="1" applyAlignment="1">
      <alignment horizontal="left" vertical="distributed" wrapText="1"/>
    </xf>
    <xf numFmtId="0" fontId="9" fillId="0" borderId="29" xfId="0" applyFont="1" applyBorder="1" applyAlignment="1">
      <alignment horizontal="left" vertical="distributed" wrapText="1"/>
    </xf>
    <xf numFmtId="0" fontId="9" fillId="0" borderId="43" xfId="0" applyFont="1" applyBorder="1" applyAlignment="1">
      <alignment horizontal="left" vertical="distributed" wrapText="1"/>
    </xf>
    <xf numFmtId="0" fontId="0" fillId="0" borderId="38" xfId="0" applyBorder="1" applyAlignment="1">
      <alignment horizontal="center"/>
    </xf>
    <xf numFmtId="0" fontId="0" fillId="0" borderId="29" xfId="0" applyBorder="1" applyAlignment="1">
      <alignment horizontal="center"/>
    </xf>
    <xf numFmtId="0" fontId="0" fillId="0" borderId="43" xfId="0" applyBorder="1" applyAlignment="1">
      <alignment horizontal="center"/>
    </xf>
    <xf numFmtId="0" fontId="1" fillId="0" borderId="10" xfId="57" applyFont="1" applyBorder="1" applyAlignment="1">
      <alignment horizontal="center" vertical="distributed"/>
      <protection/>
    </xf>
    <xf numFmtId="0" fontId="1" fillId="0" borderId="42" xfId="57" applyFont="1" applyBorder="1" applyAlignment="1">
      <alignment horizontal="center" vertical="distributed"/>
      <protection/>
    </xf>
    <xf numFmtId="0" fontId="9" fillId="0" borderId="29" xfId="0" applyFont="1" applyBorder="1" applyAlignment="1">
      <alignment horizontal="left" vertical="distributed"/>
    </xf>
    <xf numFmtId="0" fontId="9" fillId="0" borderId="43" xfId="0" applyFont="1" applyBorder="1" applyAlignment="1">
      <alignment horizontal="left" vertical="distributed"/>
    </xf>
    <xf numFmtId="0" fontId="12" fillId="0" borderId="38" xfId="0" applyFont="1" applyBorder="1" applyAlignment="1">
      <alignment horizontal="center"/>
    </xf>
    <xf numFmtId="0" fontId="12" fillId="0" borderId="29" xfId="0" applyFont="1" applyBorder="1" applyAlignment="1">
      <alignment horizontal="center"/>
    </xf>
    <xf numFmtId="0" fontId="12" fillId="0" borderId="43" xfId="0" applyFont="1" applyBorder="1" applyAlignment="1">
      <alignment horizontal="center"/>
    </xf>
    <xf numFmtId="0" fontId="0" fillId="0" borderId="11" xfId="0" applyBorder="1" applyAlignment="1">
      <alignment horizontal="left" vertical="distributed"/>
    </xf>
    <xf numFmtId="0" fontId="0" fillId="0" borderId="0" xfId="0" applyBorder="1" applyAlignment="1">
      <alignment horizontal="left" vertical="distributed"/>
    </xf>
    <xf numFmtId="0" fontId="0" fillId="0" borderId="48" xfId="0" applyBorder="1" applyAlignment="1">
      <alignment horizontal="left" vertical="distributed"/>
    </xf>
    <xf numFmtId="0" fontId="0" fillId="0" borderId="45" xfId="0" applyFont="1" applyBorder="1" applyAlignment="1">
      <alignment horizontal="left" vertical="distributed"/>
    </xf>
    <xf numFmtId="0" fontId="0" fillId="0" borderId="46" xfId="0" applyBorder="1" applyAlignment="1">
      <alignment horizontal="left" vertical="distributed"/>
    </xf>
    <xf numFmtId="0" fontId="0" fillId="0" borderId="47" xfId="0" applyBorder="1" applyAlignment="1">
      <alignment horizontal="left" vertical="distributed"/>
    </xf>
    <xf numFmtId="0" fontId="1" fillId="0" borderId="11" xfId="57" applyFont="1" applyBorder="1" applyAlignment="1">
      <alignment horizontal="center" vertical="distributed"/>
      <protection/>
    </xf>
    <xf numFmtId="0" fontId="1" fillId="0" borderId="27" xfId="57" applyFont="1" applyBorder="1" applyAlignment="1">
      <alignment horizontal="center" vertical="distributed"/>
      <protection/>
    </xf>
    <xf numFmtId="0" fontId="1" fillId="0" borderId="30" xfId="57" applyFont="1" applyBorder="1" applyAlignment="1">
      <alignment horizontal="center" vertical="distributed"/>
      <protection/>
    </xf>
    <xf numFmtId="0" fontId="1" fillId="0" borderId="44" xfId="57" applyFont="1" applyBorder="1" applyAlignment="1">
      <alignment horizontal="center" vertical="distributed"/>
      <protection/>
    </xf>
    <xf numFmtId="0" fontId="0" fillId="0" borderId="27" xfId="0" applyFont="1" applyBorder="1" applyAlignment="1">
      <alignment horizontal="left"/>
    </xf>
    <xf numFmtId="0" fontId="0" fillId="0" borderId="30" xfId="0" applyBorder="1" applyAlignment="1">
      <alignment horizontal="left"/>
    </xf>
    <xf numFmtId="0" fontId="0" fillId="0" borderId="44" xfId="0" applyBorder="1" applyAlignment="1">
      <alignment horizontal="left"/>
    </xf>
    <xf numFmtId="0" fontId="0" fillId="0" borderId="11" xfId="0" applyFont="1" applyBorder="1" applyAlignment="1">
      <alignment horizontal="left" vertical="distributed"/>
    </xf>
    <xf numFmtId="0" fontId="5" fillId="0" borderId="27" xfId="57" applyFont="1" applyBorder="1" applyAlignment="1">
      <alignment horizontal="center" vertical="distributed"/>
      <protection/>
    </xf>
    <xf numFmtId="0" fontId="5" fillId="0" borderId="30" xfId="57" applyFont="1" applyBorder="1" applyAlignment="1">
      <alignment horizontal="center" vertical="distributed"/>
      <protection/>
    </xf>
    <xf numFmtId="0" fontId="5" fillId="0" borderId="44" xfId="57" applyFont="1" applyBorder="1" applyAlignment="1">
      <alignment horizontal="center" vertical="distributed"/>
      <protection/>
    </xf>
    <xf numFmtId="0" fontId="5" fillId="0" borderId="45" xfId="57" applyFont="1" applyBorder="1" applyAlignment="1">
      <alignment horizontal="center" vertical="distributed"/>
      <protection/>
    </xf>
    <xf numFmtId="0" fontId="5" fillId="0" borderId="46" xfId="57" applyFont="1" applyBorder="1" applyAlignment="1">
      <alignment horizontal="center" vertical="distributed"/>
      <protection/>
    </xf>
    <xf numFmtId="0" fontId="5" fillId="0" borderId="47" xfId="57" applyFont="1" applyBorder="1" applyAlignment="1">
      <alignment horizontal="center" vertical="distributed"/>
      <protection/>
    </xf>
    <xf numFmtId="0" fontId="9" fillId="0" borderId="27" xfId="0" applyFont="1" applyBorder="1" applyAlignment="1">
      <alignment horizontal="center" vertical="distributed" wrapText="1"/>
    </xf>
    <xf numFmtId="0" fontId="9" fillId="0" borderId="30" xfId="0" applyFont="1" applyBorder="1" applyAlignment="1">
      <alignment horizontal="center" vertical="distributed"/>
    </xf>
    <xf numFmtId="0" fontId="9" fillId="0" borderId="44" xfId="0" applyFont="1" applyBorder="1" applyAlignment="1">
      <alignment horizontal="center" vertical="distributed"/>
    </xf>
    <xf numFmtId="0" fontId="3" fillId="0" borderId="38" xfId="53" applyFont="1" applyBorder="1" applyAlignment="1">
      <alignment horizontal="center"/>
    </xf>
    <xf numFmtId="0" fontId="3" fillId="0" borderId="29" xfId="53" applyFont="1" applyBorder="1" applyAlignment="1">
      <alignment horizontal="center"/>
    </xf>
    <xf numFmtId="0" fontId="3" fillId="0" borderId="43" xfId="53" applyFont="1" applyBorder="1" applyAlignment="1">
      <alignment horizontal="center"/>
    </xf>
    <xf numFmtId="0" fontId="2" fillId="0" borderId="27" xfId="57" applyBorder="1" applyAlignment="1">
      <alignment horizontal="center" vertical="distributed"/>
      <protection/>
    </xf>
    <xf numFmtId="0" fontId="2" fillId="0" borderId="30" xfId="57" applyBorder="1" applyAlignment="1">
      <alignment horizontal="center" vertical="distributed"/>
      <protection/>
    </xf>
    <xf numFmtId="0" fontId="2" fillId="0" borderId="44" xfId="57" applyBorder="1" applyAlignment="1">
      <alignment horizontal="center" vertical="distributed"/>
      <protection/>
    </xf>
    <xf numFmtId="0" fontId="6" fillId="0" borderId="11" xfId="53" applyFont="1" applyBorder="1" applyAlignment="1">
      <alignment horizontal="center" vertical="distributed"/>
    </xf>
    <xf numFmtId="0" fontId="6" fillId="0" borderId="0" xfId="53" applyFont="1" applyBorder="1" applyAlignment="1">
      <alignment horizontal="center" vertical="distributed"/>
    </xf>
    <xf numFmtId="0" fontId="6" fillId="0" borderId="48" xfId="53" applyFont="1" applyBorder="1" applyAlignment="1">
      <alignment horizontal="center" vertical="distributed"/>
    </xf>
    <xf numFmtId="0" fontId="2" fillId="0" borderId="45" xfId="57" applyFont="1" applyBorder="1" applyAlignment="1">
      <alignment horizontal="center"/>
      <protection/>
    </xf>
    <xf numFmtId="0" fontId="2" fillId="0" borderId="46" xfId="57" applyBorder="1" applyAlignment="1">
      <alignment horizontal="center"/>
      <protection/>
    </xf>
    <xf numFmtId="0" fontId="2" fillId="0" borderId="47" xfId="57" applyBorder="1" applyAlignment="1">
      <alignment horizontal="center"/>
      <protection/>
    </xf>
    <xf numFmtId="0" fontId="3" fillId="0" borderId="11" xfId="53" applyFont="1" applyBorder="1" applyAlignment="1">
      <alignment horizontal="center"/>
    </xf>
    <xf numFmtId="0" fontId="3" fillId="0" borderId="0" xfId="53" applyFont="1" applyBorder="1" applyAlignment="1">
      <alignment horizontal="center"/>
    </xf>
    <xf numFmtId="0" fontId="3" fillId="0" borderId="48" xfId="53" applyFont="1" applyBorder="1" applyAlignment="1">
      <alignment horizontal="center"/>
    </xf>
    <xf numFmtId="0" fontId="1" fillId="0" borderId="45" xfId="57" applyFont="1" applyBorder="1" applyAlignment="1">
      <alignment horizontal="center"/>
      <protection/>
    </xf>
    <xf numFmtId="0" fontId="1" fillId="0" borderId="46" xfId="57" applyFont="1" applyBorder="1" applyAlignment="1">
      <alignment horizontal="center"/>
      <protection/>
    </xf>
    <xf numFmtId="0" fontId="1" fillId="0" borderId="47" xfId="57" applyFont="1" applyBorder="1" applyAlignment="1">
      <alignment horizontal="center"/>
      <protection/>
    </xf>
    <xf numFmtId="0" fontId="11" fillId="0" borderId="49" xfId="53" applyFont="1" applyBorder="1" applyAlignment="1">
      <alignment vertical="distributed"/>
    </xf>
    <xf numFmtId="0" fontId="11" fillId="0" borderId="50" xfId="53" applyFont="1" applyBorder="1" applyAlignment="1">
      <alignment vertical="distributed"/>
    </xf>
    <xf numFmtId="0" fontId="12" fillId="0" borderId="0" xfId="0" applyFont="1" applyBorder="1" applyAlignment="1">
      <alignment/>
    </xf>
    <xf numFmtId="0" fontId="12" fillId="0" borderId="0" xfId="0" applyFont="1" applyBorder="1" applyAlignment="1">
      <alignment vertical="distributed"/>
    </xf>
    <xf numFmtId="0" fontId="12" fillId="0" borderId="27" xfId="0" applyFont="1"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12" fillId="0" borderId="44" xfId="0" applyFont="1" applyBorder="1" applyAlignment="1">
      <alignment horizontal="center"/>
    </xf>
    <xf numFmtId="0" fontId="12" fillId="0" borderId="45" xfId="0" applyFont="1" applyBorder="1" applyAlignment="1">
      <alignment horizontal="center" vertical="distributed"/>
    </xf>
    <xf numFmtId="0" fontId="12" fillId="0" borderId="47" xfId="0" applyFont="1" applyBorder="1" applyAlignment="1">
      <alignment horizontal="center" vertical="distributed"/>
    </xf>
    <xf numFmtId="0" fontId="0" fillId="0" borderId="11" xfId="0" applyBorder="1" applyAlignment="1">
      <alignment horizontal="center" vertical="distributed"/>
    </xf>
    <xf numFmtId="0" fontId="0" fillId="0" borderId="0" xfId="0" applyBorder="1" applyAlignment="1">
      <alignment horizontal="center" vertical="distributed"/>
    </xf>
    <xf numFmtId="0" fontId="0" fillId="0" borderId="48" xfId="0" applyBorder="1" applyAlignment="1">
      <alignment horizontal="center" vertical="distributed"/>
    </xf>
    <xf numFmtId="1" fontId="0" fillId="0" borderId="16" xfId="0" applyNumberFormat="1" applyBorder="1" applyAlignment="1">
      <alignment horizontal="right"/>
    </xf>
    <xf numFmtId="1" fontId="0" fillId="0" borderId="18" xfId="0" applyNumberFormat="1" applyBorder="1" applyAlignment="1">
      <alignment horizontal="right"/>
    </xf>
    <xf numFmtId="1" fontId="0" fillId="0" borderId="20" xfId="0" applyNumberFormat="1" applyBorder="1" applyAlignment="1">
      <alignment horizontal="right"/>
    </xf>
    <xf numFmtId="1" fontId="0" fillId="0" borderId="22" xfId="0" applyNumberFormat="1" applyBorder="1" applyAlignment="1">
      <alignment horizontal="right"/>
    </xf>
    <xf numFmtId="1" fontId="0" fillId="0" borderId="24" xfId="0" applyNumberFormat="1" applyBorder="1" applyAlignment="1">
      <alignment horizontal="right"/>
    </xf>
    <xf numFmtId="1" fontId="0" fillId="0" borderId="26" xfId="0" applyNumberFormat="1" applyBorder="1" applyAlignment="1">
      <alignment horizontal="right"/>
    </xf>
    <xf numFmtId="0" fontId="9" fillId="0" borderId="27" xfId="0" applyFont="1" applyBorder="1" applyAlignment="1">
      <alignment horizontal="left" vertical="distributed" wrapText="1"/>
    </xf>
    <xf numFmtId="0" fontId="9" fillId="0" borderId="30" xfId="0" applyFont="1" applyBorder="1" applyAlignment="1">
      <alignment horizontal="left" vertical="distributed"/>
    </xf>
    <xf numFmtId="0" fontId="9" fillId="0" borderId="44" xfId="0" applyFont="1" applyBorder="1" applyAlignment="1">
      <alignment horizontal="left" vertical="distributed"/>
    </xf>
    <xf numFmtId="0" fontId="0" fillId="0" borderId="0" xfId="0" applyBorder="1" applyAlignment="1">
      <alignment horizontal="left"/>
    </xf>
    <xf numFmtId="0" fontId="0" fillId="0" borderId="11" xfId="0" applyFont="1" applyBorder="1" applyAlignment="1">
      <alignment horizontal="left"/>
    </xf>
    <xf numFmtId="0" fontId="0" fillId="0" borderId="48" xfId="0" applyBorder="1" applyAlignment="1">
      <alignment horizontal="left"/>
    </xf>
    <xf numFmtId="0" fontId="0" fillId="0" borderId="45" xfId="0" applyFont="1" applyBorder="1" applyAlignment="1">
      <alignment horizontal="left"/>
    </xf>
    <xf numFmtId="0" fontId="0" fillId="0" borderId="46" xfId="0" applyBorder="1" applyAlignment="1">
      <alignment horizontal="left"/>
    </xf>
    <xf numFmtId="0" fontId="0" fillId="0" borderId="47" xfId="0" applyBorder="1" applyAlignment="1">
      <alignment horizontal="left"/>
    </xf>
    <xf numFmtId="0" fontId="0" fillId="0" borderId="10" xfId="0" applyBorder="1" applyAlignment="1">
      <alignment/>
    </xf>
    <xf numFmtId="0" fontId="12" fillId="0" borderId="38" xfId="0" applyFont="1" applyBorder="1" applyAlignment="1">
      <alignment horizontal="right"/>
    </xf>
    <xf numFmtId="1" fontId="0" fillId="0" borderId="36" xfId="0" applyNumberFormat="1" applyBorder="1" applyAlignment="1">
      <alignment/>
    </xf>
    <xf numFmtId="1" fontId="0" fillId="0" borderId="37" xfId="0" applyNumberFormat="1" applyBorder="1" applyAlignment="1">
      <alignment/>
    </xf>
    <xf numFmtId="1" fontId="0" fillId="0" borderId="51" xfId="0" applyNumberFormat="1" applyBorder="1" applyAlignment="1">
      <alignment/>
    </xf>
    <xf numFmtId="1" fontId="0" fillId="0" borderId="52" xfId="0" applyNumberFormat="1" applyBorder="1" applyAlignment="1">
      <alignment/>
    </xf>
    <xf numFmtId="1" fontId="0" fillId="0" borderId="53" xfId="0" applyNumberFormat="1" applyBorder="1" applyAlignment="1">
      <alignment/>
    </xf>
    <xf numFmtId="0" fontId="1" fillId="0" borderId="54" xfId="57" applyFont="1" applyBorder="1" applyAlignment="1">
      <alignment horizontal="center" vertical="distributed"/>
      <protection/>
    </xf>
    <xf numFmtId="0" fontId="1" fillId="0" borderId="46" xfId="57" applyFont="1"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tionalargumentator.com/actuaryguide/6-study-guide.html" TargetMode="External" /><Relationship Id="rId2" Type="http://schemas.openxmlformats.org/officeDocument/2006/relationships/hyperlink" Target="http://creativecommons.org/licenses/by-sa/3.0/" TargetMode="External" /><Relationship Id="rId3" Type="http://schemas.openxmlformats.org/officeDocument/2006/relationships/hyperlink" Target="http://www.casact.org/pubs/Friedland_estimating.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76"/>
  <sheetViews>
    <sheetView tabSelected="1" zoomScalePageLayoutView="0" workbookViewId="0" topLeftCell="A1">
      <selection activeCell="G6" sqref="G6"/>
    </sheetView>
  </sheetViews>
  <sheetFormatPr defaultColWidth="9.140625" defaultRowHeight="12.75"/>
  <cols>
    <col min="1" max="1" width="17.57421875" style="0" customWidth="1"/>
    <col min="2" max="2" width="17.7109375" style="0" customWidth="1"/>
    <col min="3" max="3" width="16.8515625" style="0" customWidth="1"/>
    <col min="4" max="4" width="19.00390625" style="0" customWidth="1"/>
    <col min="5" max="5" width="17.28125" style="0" customWidth="1"/>
    <col min="6" max="6" width="19.28125" style="0" customWidth="1"/>
    <col min="7" max="7" width="16.421875" style="0" customWidth="1"/>
    <col min="9" max="9" width="19.57421875" style="0" customWidth="1"/>
    <col min="10" max="10" width="15.140625" style="0" customWidth="1"/>
    <col min="11" max="11" width="14.421875" style="0" customWidth="1"/>
    <col min="12" max="12" width="16.140625" style="0" customWidth="1"/>
    <col min="13" max="13" width="16.7109375" style="0" customWidth="1"/>
    <col min="14" max="14" width="14.00390625" style="0" customWidth="1"/>
  </cols>
  <sheetData>
    <row r="1" spans="1:6" ht="15">
      <c r="A1" s="130" t="s">
        <v>12</v>
      </c>
      <c r="B1" s="131"/>
      <c r="C1" s="131"/>
      <c r="D1" s="131"/>
      <c r="E1" s="131"/>
      <c r="F1" s="132"/>
    </row>
    <row r="2" spans="1:6" ht="15">
      <c r="A2" s="158" t="s">
        <v>0</v>
      </c>
      <c r="B2" s="159"/>
      <c r="C2" s="159"/>
      <c r="D2" s="159"/>
      <c r="E2" s="159"/>
      <c r="F2" s="160"/>
    </row>
    <row r="3" spans="1:6" ht="15.75" thickBot="1">
      <c r="A3" s="161" t="s">
        <v>6</v>
      </c>
      <c r="B3" s="162"/>
      <c r="C3" s="204" t="s">
        <v>1</v>
      </c>
      <c r="D3" s="162"/>
      <c r="E3" s="162"/>
      <c r="F3" s="163"/>
    </row>
    <row r="4" spans="1:6" ht="15.75" thickBot="1">
      <c r="A4" s="146" t="s">
        <v>2</v>
      </c>
      <c r="B4" s="147"/>
      <c r="C4" s="147"/>
      <c r="D4" s="147"/>
      <c r="E4" s="147"/>
      <c r="F4" s="148"/>
    </row>
    <row r="5" spans="1:6" ht="15">
      <c r="A5" s="149" t="s">
        <v>3</v>
      </c>
      <c r="B5" s="150"/>
      <c r="C5" s="150"/>
      <c r="D5" s="150"/>
      <c r="E5" s="150"/>
      <c r="F5" s="151"/>
    </row>
    <row r="6" spans="1:6" ht="15">
      <c r="A6" s="152" t="s">
        <v>4</v>
      </c>
      <c r="B6" s="153"/>
      <c r="C6" s="153"/>
      <c r="D6" s="153"/>
      <c r="E6" s="153"/>
      <c r="F6" s="154"/>
    </row>
    <row r="7" spans="1:6" ht="15.75" thickBot="1">
      <c r="A7" s="155" t="s">
        <v>11</v>
      </c>
      <c r="B7" s="156"/>
      <c r="C7" s="156"/>
      <c r="D7" s="156"/>
      <c r="E7" s="156"/>
      <c r="F7" s="157"/>
    </row>
    <row r="8" spans="1:14" ht="13.5" thickBot="1">
      <c r="A8" s="137" t="s">
        <v>5</v>
      </c>
      <c r="B8" s="138"/>
      <c r="C8" s="138"/>
      <c r="D8" s="138"/>
      <c r="E8" s="138"/>
      <c r="F8" s="139"/>
      <c r="I8" s="89" t="s">
        <v>27</v>
      </c>
      <c r="J8" s="90"/>
      <c r="K8" s="90"/>
      <c r="L8" s="90"/>
      <c r="M8" s="90"/>
      <c r="N8" s="91"/>
    </row>
    <row r="9" spans="1:14" ht="14.25" customHeight="1" thickBot="1">
      <c r="A9" s="140"/>
      <c r="B9" s="141"/>
      <c r="C9" s="141"/>
      <c r="D9" s="141"/>
      <c r="E9" s="141"/>
      <c r="F9" s="142"/>
      <c r="I9" s="26"/>
      <c r="J9" s="120" t="s">
        <v>29</v>
      </c>
      <c r="K9" s="121"/>
      <c r="L9" s="121"/>
      <c r="M9" s="121"/>
      <c r="N9" s="122"/>
    </row>
    <row r="10" spans="1:14" ht="15.75" thickBot="1">
      <c r="A10" s="143" t="s">
        <v>19</v>
      </c>
      <c r="B10" s="144"/>
      <c r="C10" s="144"/>
      <c r="D10" s="144"/>
      <c r="E10" s="144"/>
      <c r="F10" s="145"/>
      <c r="I10" s="27" t="s">
        <v>7</v>
      </c>
      <c r="J10" s="28" t="s">
        <v>20</v>
      </c>
      <c r="K10" s="28" t="s">
        <v>21</v>
      </c>
      <c r="L10" s="29" t="s">
        <v>22</v>
      </c>
      <c r="M10" s="28" t="s">
        <v>23</v>
      </c>
      <c r="N10" s="30"/>
    </row>
    <row r="11" spans="1:14" ht="15.75" thickBot="1">
      <c r="A11" s="116" t="s">
        <v>7</v>
      </c>
      <c r="B11" s="130" t="s">
        <v>9</v>
      </c>
      <c r="C11" s="131"/>
      <c r="D11" s="131"/>
      <c r="E11" s="131"/>
      <c r="F11" s="132"/>
      <c r="I11" s="31">
        <v>2022</v>
      </c>
      <c r="J11" s="32"/>
      <c r="K11" s="33"/>
      <c r="L11" s="33"/>
      <c r="M11" s="34"/>
      <c r="N11" s="35"/>
    </row>
    <row r="12" spans="1:14" ht="15.75" thickBot="1">
      <c r="A12" s="129"/>
      <c r="B12" s="3">
        <v>12</v>
      </c>
      <c r="C12" s="4">
        <v>24</v>
      </c>
      <c r="D12" s="4">
        <v>36</v>
      </c>
      <c r="E12" s="4">
        <v>48</v>
      </c>
      <c r="F12" s="5" t="s">
        <v>8</v>
      </c>
      <c r="I12" s="36">
        <v>2023</v>
      </c>
      <c r="J12" s="37"/>
      <c r="K12" s="38"/>
      <c r="L12" s="38"/>
      <c r="M12" s="39"/>
      <c r="N12" s="35"/>
    </row>
    <row r="13" spans="1:14" ht="15">
      <c r="A13" s="6">
        <v>2022</v>
      </c>
      <c r="B13" s="7">
        <v>70777</v>
      </c>
      <c r="C13" s="8">
        <v>80888</v>
      </c>
      <c r="D13" s="8">
        <v>85555</v>
      </c>
      <c r="E13" s="8">
        <v>88899</v>
      </c>
      <c r="F13" s="9">
        <v>90210</v>
      </c>
      <c r="I13" s="40">
        <v>2024</v>
      </c>
      <c r="J13" s="37"/>
      <c r="K13" s="38"/>
      <c r="L13" s="38"/>
      <c r="M13" s="39"/>
      <c r="N13" s="35"/>
    </row>
    <row r="14" spans="1:14" ht="15.75" thickBot="1">
      <c r="A14" s="10">
        <v>2023</v>
      </c>
      <c r="B14" s="11">
        <v>71721</v>
      </c>
      <c r="C14" s="12">
        <v>80500</v>
      </c>
      <c r="D14" s="12">
        <v>86000</v>
      </c>
      <c r="E14" s="12">
        <v>88700</v>
      </c>
      <c r="F14" s="13"/>
      <c r="I14" s="41">
        <v>2025</v>
      </c>
      <c r="J14" s="37"/>
      <c r="K14" s="38"/>
      <c r="L14" s="38"/>
      <c r="M14" s="39"/>
      <c r="N14" s="35"/>
    </row>
    <row r="15" spans="1:14" ht="26.25" customHeight="1">
      <c r="A15" s="14">
        <v>2024</v>
      </c>
      <c r="B15" s="15">
        <v>72707</v>
      </c>
      <c r="C15" s="16">
        <v>81800</v>
      </c>
      <c r="D15" s="16">
        <v>85400</v>
      </c>
      <c r="E15" s="16"/>
      <c r="F15" s="17"/>
      <c r="I15" s="42" t="s">
        <v>24</v>
      </c>
      <c r="J15" s="32"/>
      <c r="K15" s="33"/>
      <c r="L15" s="33"/>
      <c r="M15" s="34"/>
      <c r="N15" s="35"/>
    </row>
    <row r="16" spans="1:14" ht="27.75" customHeight="1" thickBot="1">
      <c r="A16" s="18">
        <v>2025</v>
      </c>
      <c r="B16" s="19">
        <v>73000</v>
      </c>
      <c r="C16" s="20">
        <v>82000</v>
      </c>
      <c r="D16" s="20"/>
      <c r="E16" s="20"/>
      <c r="F16" s="21"/>
      <c r="I16" s="43" t="s">
        <v>25</v>
      </c>
      <c r="J16" s="44"/>
      <c r="K16" s="45"/>
      <c r="L16" s="45"/>
      <c r="M16" s="46"/>
      <c r="N16" s="35"/>
    </row>
    <row r="17" spans="1:14" ht="15.75" thickBot="1">
      <c r="A17" s="22">
        <v>2026</v>
      </c>
      <c r="B17" s="23">
        <v>74444</v>
      </c>
      <c r="C17" s="24"/>
      <c r="D17" s="24"/>
      <c r="E17" s="24"/>
      <c r="F17" s="25"/>
      <c r="I17" s="47"/>
      <c r="J17" s="120" t="s">
        <v>30</v>
      </c>
      <c r="K17" s="121"/>
      <c r="L17" s="121"/>
      <c r="M17" s="121"/>
      <c r="N17" s="122"/>
    </row>
    <row r="18" spans="1:14" ht="15.75" thickBot="1">
      <c r="A18" s="116" t="s">
        <v>7</v>
      </c>
      <c r="B18" s="130" t="s">
        <v>10</v>
      </c>
      <c r="C18" s="131"/>
      <c r="D18" s="131"/>
      <c r="E18" s="131"/>
      <c r="F18" s="132"/>
      <c r="I18" s="27" t="s">
        <v>7</v>
      </c>
      <c r="J18" s="48" t="s">
        <v>20</v>
      </c>
      <c r="K18" s="28" t="s">
        <v>21</v>
      </c>
      <c r="L18" s="29" t="s">
        <v>22</v>
      </c>
      <c r="M18" s="28" t="s">
        <v>23</v>
      </c>
      <c r="N18" s="49"/>
    </row>
    <row r="19" spans="1:14" ht="15.75" thickBot="1">
      <c r="A19" s="129"/>
      <c r="B19" s="3">
        <v>12</v>
      </c>
      <c r="C19" s="4">
        <v>24</v>
      </c>
      <c r="D19" s="4">
        <v>36</v>
      </c>
      <c r="E19" s="4">
        <v>48</v>
      </c>
      <c r="F19" s="5" t="s">
        <v>8</v>
      </c>
      <c r="I19" s="6">
        <v>2022</v>
      </c>
      <c r="J19" s="32"/>
      <c r="K19" s="33"/>
      <c r="L19" s="33"/>
      <c r="M19" s="34"/>
      <c r="N19" s="35"/>
    </row>
    <row r="20" spans="1:14" ht="15">
      <c r="A20" s="6">
        <v>2022</v>
      </c>
      <c r="B20" s="7">
        <v>30440</v>
      </c>
      <c r="C20" s="8">
        <v>45000</v>
      </c>
      <c r="D20" s="8">
        <v>67000</v>
      </c>
      <c r="E20" s="8">
        <v>84000</v>
      </c>
      <c r="F20" s="9">
        <v>90210</v>
      </c>
      <c r="I20" s="10">
        <v>2023</v>
      </c>
      <c r="J20" s="37"/>
      <c r="K20" s="38"/>
      <c r="L20" s="38"/>
      <c r="M20" s="39"/>
      <c r="N20" s="35"/>
    </row>
    <row r="21" spans="1:14" ht="15">
      <c r="A21" s="10">
        <v>2023</v>
      </c>
      <c r="B21" s="11">
        <v>33332</v>
      </c>
      <c r="C21" s="12">
        <v>50201</v>
      </c>
      <c r="D21" s="12">
        <v>65021</v>
      </c>
      <c r="E21" s="12">
        <v>84030</v>
      </c>
      <c r="F21" s="13"/>
      <c r="I21" s="14">
        <v>2024</v>
      </c>
      <c r="J21" s="37"/>
      <c r="K21" s="38"/>
      <c r="L21" s="38"/>
      <c r="M21" s="39"/>
      <c r="N21" s="35"/>
    </row>
    <row r="22" spans="1:14" ht="15.75" thickBot="1">
      <c r="A22" s="14">
        <v>2024</v>
      </c>
      <c r="B22" s="15">
        <v>28039</v>
      </c>
      <c r="C22" s="16">
        <v>54200</v>
      </c>
      <c r="D22" s="16">
        <v>69028</v>
      </c>
      <c r="E22" s="16"/>
      <c r="F22" s="17"/>
      <c r="I22" s="18">
        <v>2025</v>
      </c>
      <c r="J22" s="37"/>
      <c r="K22" s="38"/>
      <c r="L22" s="38"/>
      <c r="M22" s="39"/>
      <c r="N22" s="35"/>
    </row>
    <row r="23" spans="1:14" ht="27" customHeight="1">
      <c r="A23" s="18">
        <v>2025</v>
      </c>
      <c r="B23" s="19">
        <v>35041</v>
      </c>
      <c r="C23" s="20">
        <v>55500</v>
      </c>
      <c r="D23" s="20"/>
      <c r="E23" s="20"/>
      <c r="F23" s="21"/>
      <c r="I23" s="50" t="s">
        <v>24</v>
      </c>
      <c r="J23" s="32"/>
      <c r="K23" s="33"/>
      <c r="L23" s="33"/>
      <c r="M23" s="34"/>
      <c r="N23" s="35"/>
    </row>
    <row r="24" spans="1:14" ht="27.75" customHeight="1" thickBot="1">
      <c r="A24" s="22">
        <v>2026</v>
      </c>
      <c r="B24" s="23">
        <v>36000</v>
      </c>
      <c r="C24" s="24"/>
      <c r="D24" s="24"/>
      <c r="E24" s="24"/>
      <c r="F24" s="25"/>
      <c r="I24" s="43" t="s">
        <v>26</v>
      </c>
      <c r="J24" s="51"/>
      <c r="K24" s="52"/>
      <c r="L24" s="52"/>
      <c r="M24" s="53"/>
      <c r="N24" s="35"/>
    </row>
    <row r="25" spans="1:7" ht="12.75">
      <c r="A25" s="133" t="s">
        <v>13</v>
      </c>
      <c r="B25" s="134"/>
      <c r="C25" s="134"/>
      <c r="D25" s="134"/>
      <c r="E25" s="134"/>
      <c r="F25" s="134"/>
      <c r="G25" s="135"/>
    </row>
    <row r="26" spans="1:7" ht="12.75">
      <c r="A26" s="136" t="s">
        <v>14</v>
      </c>
      <c r="B26" s="124"/>
      <c r="C26" s="124"/>
      <c r="D26" s="124"/>
      <c r="E26" s="124"/>
      <c r="F26" s="124"/>
      <c r="G26" s="125"/>
    </row>
    <row r="27" spans="1:7" ht="12.75">
      <c r="A27" s="123" t="s">
        <v>15</v>
      </c>
      <c r="B27" s="124"/>
      <c r="C27" s="124"/>
      <c r="D27" s="124"/>
      <c r="E27" s="124"/>
      <c r="F27" s="124"/>
      <c r="G27" s="125"/>
    </row>
    <row r="28" spans="1:7" ht="13.5" thickBot="1">
      <c r="A28" s="126" t="s">
        <v>16</v>
      </c>
      <c r="B28" s="127"/>
      <c r="C28" s="127"/>
      <c r="D28" s="127"/>
      <c r="E28" s="127"/>
      <c r="F28" s="127"/>
      <c r="G28" s="128"/>
    </row>
    <row r="29" spans="1:6" ht="12.75">
      <c r="A29" s="95" t="s">
        <v>17</v>
      </c>
      <c r="B29" s="96"/>
      <c r="C29" s="96"/>
      <c r="D29" s="96"/>
      <c r="E29" s="96"/>
      <c r="F29" s="97"/>
    </row>
    <row r="30" spans="1:6" ht="13.5" thickBot="1">
      <c r="A30" s="98" t="s">
        <v>18</v>
      </c>
      <c r="B30" s="99"/>
      <c r="C30" s="99"/>
      <c r="D30" s="99"/>
      <c r="E30" s="99"/>
      <c r="F30" s="100"/>
    </row>
    <row r="31" spans="1:12" ht="13.5" thickBot="1">
      <c r="A31" s="89" t="s">
        <v>28</v>
      </c>
      <c r="B31" s="90"/>
      <c r="C31" s="90"/>
      <c r="D31" s="90"/>
      <c r="E31" s="90"/>
      <c r="F31" s="91"/>
      <c r="I31" s="89" t="s">
        <v>36</v>
      </c>
      <c r="J31" s="90"/>
      <c r="K31" s="90"/>
      <c r="L31" s="91"/>
    </row>
    <row r="32" spans="1:12" ht="13.5" thickBot="1">
      <c r="A32" s="26"/>
      <c r="B32" s="120" t="s">
        <v>29</v>
      </c>
      <c r="C32" s="121"/>
      <c r="D32" s="121"/>
      <c r="E32" s="121"/>
      <c r="F32" s="122"/>
      <c r="I32" s="116" t="s">
        <v>7</v>
      </c>
      <c r="J32" s="59" t="s">
        <v>33</v>
      </c>
      <c r="K32" s="59" t="s">
        <v>34</v>
      </c>
      <c r="L32" s="59" t="s">
        <v>35</v>
      </c>
    </row>
    <row r="33" spans="1:12" ht="77.25" thickBot="1">
      <c r="A33" s="27" t="s">
        <v>7</v>
      </c>
      <c r="B33" s="54" t="s">
        <v>20</v>
      </c>
      <c r="C33" s="54" t="s">
        <v>21</v>
      </c>
      <c r="D33" s="30" t="s">
        <v>22</v>
      </c>
      <c r="E33" s="54" t="s">
        <v>23</v>
      </c>
      <c r="F33" s="30"/>
      <c r="I33" s="117"/>
      <c r="J33" s="60" t="s">
        <v>37</v>
      </c>
      <c r="K33" s="60" t="s">
        <v>38</v>
      </c>
      <c r="L33" s="60" t="s">
        <v>39</v>
      </c>
    </row>
    <row r="34" spans="1:12" ht="15">
      <c r="A34" s="6">
        <v>2022</v>
      </c>
      <c r="B34" s="32">
        <f>C13/B13</f>
        <v>1.1428571428571428</v>
      </c>
      <c r="C34" s="33">
        <f aca="true" t="shared" si="0" ref="C34:E35">D13/C13</f>
        <v>1.0576970626050837</v>
      </c>
      <c r="D34" s="33">
        <f t="shared" si="0"/>
        <v>1.0390859680907019</v>
      </c>
      <c r="E34" s="34">
        <f t="shared" si="0"/>
        <v>1.0147470725205008</v>
      </c>
      <c r="F34" s="35"/>
      <c r="I34" s="6">
        <v>2022</v>
      </c>
      <c r="J34" s="32"/>
      <c r="K34" s="33"/>
      <c r="L34" s="34"/>
    </row>
    <row r="35" spans="1:12" ht="15">
      <c r="A35" s="10">
        <v>2023</v>
      </c>
      <c r="B35" s="37">
        <f aca="true" t="shared" si="1" ref="B35:C37">C14/B14</f>
        <v>1.1224048744440263</v>
      </c>
      <c r="C35" s="38">
        <f t="shared" si="1"/>
        <v>1.0683229813664596</v>
      </c>
      <c r="D35" s="38">
        <f t="shared" si="0"/>
        <v>1.0313953488372094</v>
      </c>
      <c r="E35" s="39"/>
      <c r="F35" s="35"/>
      <c r="I35" s="10">
        <v>2023</v>
      </c>
      <c r="J35" s="37"/>
      <c r="K35" s="38"/>
      <c r="L35" s="39"/>
    </row>
    <row r="36" spans="1:12" ht="15">
      <c r="A36" s="14">
        <v>2024</v>
      </c>
      <c r="B36" s="37">
        <f t="shared" si="1"/>
        <v>1.1250636114817005</v>
      </c>
      <c r="C36" s="38">
        <f t="shared" si="1"/>
        <v>1.0440097799511003</v>
      </c>
      <c r="D36" s="38"/>
      <c r="E36" s="39"/>
      <c r="F36" s="35"/>
      <c r="I36" s="14">
        <v>2024</v>
      </c>
      <c r="J36" s="37"/>
      <c r="K36" s="38"/>
      <c r="L36" s="39"/>
    </row>
    <row r="37" spans="1:12" ht="15.75" thickBot="1">
      <c r="A37" s="18">
        <v>2025</v>
      </c>
      <c r="B37" s="51">
        <f t="shared" si="1"/>
        <v>1.1232876712328768</v>
      </c>
      <c r="C37" s="52"/>
      <c r="D37" s="52"/>
      <c r="E37" s="53"/>
      <c r="F37" s="35"/>
      <c r="I37" s="18">
        <v>2025</v>
      </c>
      <c r="J37" s="37"/>
      <c r="K37" s="38"/>
      <c r="L37" s="39"/>
    </row>
    <row r="38" spans="1:12" ht="26.25" thickBot="1">
      <c r="A38" s="42" t="s">
        <v>24</v>
      </c>
      <c r="B38" s="55">
        <f>SUM(B34:B37)/4</f>
        <v>1.1284033250039367</v>
      </c>
      <c r="C38" s="56">
        <f>SUM(C34:C36)/3</f>
        <v>1.0566766079742145</v>
      </c>
      <c r="D38" s="56">
        <f>SUM(D34:D35)/2</f>
        <v>1.0352406584639557</v>
      </c>
      <c r="E38" s="57">
        <f>E34</f>
        <v>1.0147470725205008</v>
      </c>
      <c r="F38" s="35"/>
      <c r="I38" s="22">
        <v>2026</v>
      </c>
      <c r="J38" s="51"/>
      <c r="K38" s="52"/>
      <c r="L38" s="53"/>
    </row>
    <row r="39" spans="1:6" ht="39" thickBot="1">
      <c r="A39" s="43" t="s">
        <v>25</v>
      </c>
      <c r="B39" s="44">
        <f>B38*C38*D38*E38</f>
        <v>1.2525803027564635</v>
      </c>
      <c r="C39" s="45">
        <f>C38*D38*E38</f>
        <v>1.110046625174641</v>
      </c>
      <c r="D39" s="45">
        <f>D38*E38</f>
        <v>1.0505074275304946</v>
      </c>
      <c r="E39" s="46">
        <f>E38</f>
        <v>1.0147470725205008</v>
      </c>
      <c r="F39" s="35"/>
    </row>
    <row r="40" spans="1:6" ht="13.5" thickBot="1">
      <c r="A40" s="47"/>
      <c r="B40" s="120" t="s">
        <v>30</v>
      </c>
      <c r="C40" s="121"/>
      <c r="D40" s="121"/>
      <c r="E40" s="121"/>
      <c r="F40" s="122"/>
    </row>
    <row r="41" spans="1:6" ht="15.75" thickBot="1">
      <c r="A41" s="27" t="s">
        <v>7</v>
      </c>
      <c r="B41" s="58" t="s">
        <v>20</v>
      </c>
      <c r="C41" s="54" t="s">
        <v>21</v>
      </c>
      <c r="D41" s="30" t="s">
        <v>22</v>
      </c>
      <c r="E41" s="54" t="s">
        <v>23</v>
      </c>
      <c r="F41" s="49"/>
    </row>
    <row r="42" spans="1:6" ht="15">
      <c r="A42" s="6">
        <v>2022</v>
      </c>
      <c r="B42" s="32">
        <f>C20/B20</f>
        <v>1.4783180026281209</v>
      </c>
      <c r="C42" s="33">
        <f aca="true" t="shared" si="2" ref="C42:E43">D20/C20</f>
        <v>1.488888888888889</v>
      </c>
      <c r="D42" s="33">
        <f t="shared" si="2"/>
        <v>1.2537313432835822</v>
      </c>
      <c r="E42" s="34">
        <f t="shared" si="2"/>
        <v>1.0739285714285713</v>
      </c>
      <c r="F42" s="35"/>
    </row>
    <row r="43" spans="1:6" ht="15">
      <c r="A43" s="10">
        <v>2023</v>
      </c>
      <c r="B43" s="37">
        <f aca="true" t="shared" si="3" ref="B43:C45">C21/B21</f>
        <v>1.5060902436097443</v>
      </c>
      <c r="C43" s="38">
        <f t="shared" si="3"/>
        <v>1.2952132427640883</v>
      </c>
      <c r="D43" s="38">
        <f t="shared" si="2"/>
        <v>1.2923517017578936</v>
      </c>
      <c r="E43" s="39"/>
      <c r="F43" s="35"/>
    </row>
    <row r="44" spans="1:6" ht="15">
      <c r="A44" s="14">
        <v>2024</v>
      </c>
      <c r="B44" s="37">
        <f t="shared" si="3"/>
        <v>1.9330218624059345</v>
      </c>
      <c r="C44" s="38">
        <f t="shared" si="3"/>
        <v>1.273579335793358</v>
      </c>
      <c r="D44" s="38"/>
      <c r="E44" s="39"/>
      <c r="F44" s="35"/>
    </row>
    <row r="45" spans="1:6" ht="15.75" thickBot="1">
      <c r="A45" s="18">
        <v>2025</v>
      </c>
      <c r="B45" s="51">
        <f t="shared" si="3"/>
        <v>1.5838589081361834</v>
      </c>
      <c r="C45" s="52"/>
      <c r="D45" s="52"/>
      <c r="E45" s="53"/>
      <c r="F45" s="35"/>
    </row>
    <row r="46" spans="1:6" ht="25.5">
      <c r="A46" s="50" t="s">
        <v>24</v>
      </c>
      <c r="B46" s="32">
        <f>SUM(B42:B45)/4</f>
        <v>1.6253222541949957</v>
      </c>
      <c r="C46" s="33">
        <f>SUM(C42:C44)/3</f>
        <v>1.3525604891487786</v>
      </c>
      <c r="D46" s="33">
        <f>SUM(D42:D43)/2</f>
        <v>1.2730415225207379</v>
      </c>
      <c r="E46" s="34">
        <f>E42</f>
        <v>1.0739285714285713</v>
      </c>
      <c r="F46" s="35"/>
    </row>
    <row r="47" spans="1:6" ht="39" thickBot="1">
      <c r="A47" s="43" t="s">
        <v>26</v>
      </c>
      <c r="B47" s="51">
        <f>B46*C46*D46*E46</f>
        <v>3.0054820912029454</v>
      </c>
      <c r="C47" s="52">
        <f>C46*D46*E46</f>
        <v>1.8491607331688986</v>
      </c>
      <c r="D47" s="52">
        <f>D46*E46</f>
        <v>1.3671556636499496</v>
      </c>
      <c r="E47" s="53">
        <f>E46</f>
        <v>1.0739285714285713</v>
      </c>
      <c r="F47" s="35"/>
    </row>
    <row r="48" ht="13.5" thickBot="1"/>
    <row r="49" spans="1:6" ht="44.25" customHeight="1" thickBot="1">
      <c r="A49" s="110" t="s">
        <v>32</v>
      </c>
      <c r="B49" s="118"/>
      <c r="C49" s="118"/>
      <c r="D49" s="118"/>
      <c r="E49" s="118"/>
      <c r="F49" s="119"/>
    </row>
    <row r="50" spans="1:6" ht="12.75">
      <c r="A50" s="95" t="s">
        <v>17</v>
      </c>
      <c r="B50" s="96"/>
      <c r="C50" s="96"/>
      <c r="D50" s="96"/>
      <c r="E50" s="96"/>
      <c r="F50" s="97"/>
    </row>
    <row r="51" spans="1:6" ht="12.75">
      <c r="A51" s="101" t="s">
        <v>18</v>
      </c>
      <c r="B51" s="102"/>
      <c r="C51" s="102"/>
      <c r="D51" s="102"/>
      <c r="E51" s="102"/>
      <c r="F51" s="103"/>
    </row>
    <row r="52" spans="1:6" ht="13.5" thickBot="1">
      <c r="A52" s="107" t="s">
        <v>31</v>
      </c>
      <c r="B52" s="108"/>
      <c r="C52" s="108"/>
      <c r="D52" s="108"/>
      <c r="E52" s="108"/>
      <c r="F52" s="109"/>
    </row>
    <row r="53" spans="1:14" ht="13.5" thickBot="1">
      <c r="A53" s="89" t="s">
        <v>36</v>
      </c>
      <c r="B53" s="90"/>
      <c r="C53" s="90"/>
      <c r="D53" s="91"/>
      <c r="I53" s="89" t="s">
        <v>41</v>
      </c>
      <c r="J53" s="90"/>
      <c r="K53" s="90"/>
      <c r="L53" s="90"/>
      <c r="M53" s="90"/>
      <c r="N53" s="91"/>
    </row>
    <row r="54" spans="1:14" ht="15.75" thickBot="1">
      <c r="A54" s="116" t="s">
        <v>7</v>
      </c>
      <c r="B54" s="59" t="s">
        <v>33</v>
      </c>
      <c r="C54" s="59" t="s">
        <v>34</v>
      </c>
      <c r="D54" s="59" t="s">
        <v>35</v>
      </c>
      <c r="I54" s="1" t="s">
        <v>7</v>
      </c>
      <c r="J54" s="92" t="s">
        <v>42</v>
      </c>
      <c r="K54" s="93"/>
      <c r="L54" s="93"/>
      <c r="M54" s="93"/>
      <c r="N54" s="94"/>
    </row>
    <row r="55" spans="1:14" ht="77.25" thickBot="1">
      <c r="A55" s="117"/>
      <c r="B55" s="60" t="s">
        <v>37</v>
      </c>
      <c r="C55" s="60" t="s">
        <v>38</v>
      </c>
      <c r="D55" s="60" t="s">
        <v>39</v>
      </c>
      <c r="I55" s="2"/>
      <c r="J55" s="3">
        <v>12</v>
      </c>
      <c r="K55" s="4">
        <v>24</v>
      </c>
      <c r="L55" s="4">
        <v>36</v>
      </c>
      <c r="M55" s="4">
        <v>48</v>
      </c>
      <c r="N55" s="5" t="s">
        <v>8</v>
      </c>
    </row>
    <row r="56" spans="1:14" ht="15">
      <c r="A56" s="6">
        <v>2022</v>
      </c>
      <c r="B56" s="61">
        <f>F13</f>
        <v>90210</v>
      </c>
      <c r="C56" s="62">
        <f>F20</f>
        <v>90210</v>
      </c>
      <c r="D56" s="67">
        <f>(B56+C56)/2</f>
        <v>90210</v>
      </c>
      <c r="I56" s="31">
        <v>2022</v>
      </c>
      <c r="J56" s="7"/>
      <c r="K56" s="8"/>
      <c r="L56" s="8"/>
      <c r="M56" s="8"/>
      <c r="N56" s="9"/>
    </row>
    <row r="57" spans="1:14" ht="15">
      <c r="A57" s="10">
        <v>2023</v>
      </c>
      <c r="B57" s="63">
        <f>E14*E39</f>
        <v>90008.06533256843</v>
      </c>
      <c r="C57" s="64">
        <f>E21*E47</f>
        <v>90242.21785714285</v>
      </c>
      <c r="D57" s="68">
        <f>(B57+C57)/2</f>
        <v>90125.14159485564</v>
      </c>
      <c r="I57" s="36">
        <v>2023</v>
      </c>
      <c r="J57" s="71"/>
      <c r="K57" s="70"/>
      <c r="L57" s="70"/>
      <c r="M57" s="70"/>
      <c r="N57" s="13"/>
    </row>
    <row r="58" spans="1:14" ht="15">
      <c r="A58" s="14">
        <v>2024</v>
      </c>
      <c r="B58" s="63">
        <f>D15*D39</f>
        <v>89713.33431110425</v>
      </c>
      <c r="C58" s="64">
        <f>D22*D47</f>
        <v>94372.02115042871</v>
      </c>
      <c r="D58" s="68">
        <f>(B58+C58)/2</f>
        <v>92042.67773076647</v>
      </c>
      <c r="I58" s="40">
        <v>2024</v>
      </c>
      <c r="J58" s="71"/>
      <c r="K58" s="70"/>
      <c r="L58" s="70"/>
      <c r="M58" s="16"/>
      <c r="N58" s="17"/>
    </row>
    <row r="59" spans="1:14" ht="15">
      <c r="A59" s="18">
        <v>2025</v>
      </c>
      <c r="B59" s="63">
        <f>C16*C39</f>
        <v>91023.82326432057</v>
      </c>
      <c r="C59" s="64">
        <f>C23*C47</f>
        <v>102628.42069087387</v>
      </c>
      <c r="D59" s="68">
        <f>(B59+C59)/2</f>
        <v>96826.12197759721</v>
      </c>
      <c r="I59" s="41">
        <v>2025</v>
      </c>
      <c r="J59" s="71"/>
      <c r="K59" s="70"/>
      <c r="L59" s="20"/>
      <c r="M59" s="20"/>
      <c r="N59" s="21"/>
    </row>
    <row r="60" spans="1:14" ht="15.75" thickBot="1">
      <c r="A60" s="22">
        <v>2026</v>
      </c>
      <c r="B60" s="65">
        <f>B17*B39</f>
        <v>93247.08805840217</v>
      </c>
      <c r="C60" s="66">
        <f>B24*B47</f>
        <v>108197.35528330604</v>
      </c>
      <c r="D60" s="69">
        <f>(B60+C60)/2</f>
        <v>100722.22167085411</v>
      </c>
      <c r="I60" s="75">
        <v>2026</v>
      </c>
      <c r="J60" s="72"/>
      <c r="K60" s="24"/>
      <c r="L60" s="24"/>
      <c r="M60" s="24"/>
      <c r="N60" s="25"/>
    </row>
    <row r="61" spans="9:14" ht="15.75" thickBot="1">
      <c r="I61" s="73"/>
      <c r="J61" s="74"/>
      <c r="K61" s="74"/>
      <c r="L61" s="74"/>
      <c r="M61" s="74"/>
      <c r="N61" s="74"/>
    </row>
    <row r="62" spans="1:14" ht="13.5" thickBot="1">
      <c r="A62" s="110" t="s">
        <v>40</v>
      </c>
      <c r="B62" s="118"/>
      <c r="C62" s="118"/>
      <c r="D62" s="118"/>
      <c r="E62" s="118"/>
      <c r="F62" s="119"/>
      <c r="I62" s="89" t="s">
        <v>47</v>
      </c>
      <c r="J62" s="90"/>
      <c r="K62" s="90"/>
      <c r="L62" s="90"/>
      <c r="M62" s="90"/>
      <c r="N62" s="91"/>
    </row>
    <row r="63" spans="1:14" ht="15.75" thickBot="1">
      <c r="A63" s="95" t="s">
        <v>17</v>
      </c>
      <c r="B63" s="96"/>
      <c r="C63" s="96"/>
      <c r="D63" s="96"/>
      <c r="E63" s="96"/>
      <c r="F63" s="97"/>
      <c r="I63" s="1" t="s">
        <v>7</v>
      </c>
      <c r="J63" s="92" t="s">
        <v>48</v>
      </c>
      <c r="K63" s="93"/>
      <c r="L63" s="93"/>
      <c r="M63" s="93"/>
      <c r="N63" s="94"/>
    </row>
    <row r="64" spans="1:14" ht="15.75" thickBot="1">
      <c r="A64" s="101" t="s">
        <v>18</v>
      </c>
      <c r="B64" s="102"/>
      <c r="C64" s="102"/>
      <c r="D64" s="102"/>
      <c r="E64" s="102"/>
      <c r="F64" s="103"/>
      <c r="I64" s="2"/>
      <c r="J64" s="3">
        <v>12</v>
      </c>
      <c r="K64" s="4">
        <v>24</v>
      </c>
      <c r="L64" s="4">
        <v>36</v>
      </c>
      <c r="M64" s="4">
        <v>48</v>
      </c>
      <c r="N64" s="5" t="s">
        <v>8</v>
      </c>
    </row>
    <row r="65" spans="1:14" ht="15.75" thickBot="1">
      <c r="A65" s="107" t="s">
        <v>31</v>
      </c>
      <c r="B65" s="108"/>
      <c r="C65" s="108"/>
      <c r="D65" s="108"/>
      <c r="E65" s="108"/>
      <c r="F65" s="109"/>
      <c r="I65" s="31">
        <v>2022</v>
      </c>
      <c r="J65" s="7"/>
      <c r="K65" s="8"/>
      <c r="L65" s="8"/>
      <c r="M65" s="8"/>
      <c r="N65" s="9"/>
    </row>
    <row r="66" spans="1:14" ht="15.75" thickBot="1">
      <c r="A66" s="89" t="s">
        <v>43</v>
      </c>
      <c r="B66" s="90"/>
      <c r="C66" s="90"/>
      <c r="D66" s="90"/>
      <c r="E66" s="90"/>
      <c r="F66" s="91"/>
      <c r="I66" s="36">
        <v>2023</v>
      </c>
      <c r="J66" s="71"/>
      <c r="K66" s="70"/>
      <c r="L66" s="70"/>
      <c r="M66" s="70"/>
      <c r="N66" s="13"/>
    </row>
    <row r="67" spans="1:14" ht="16.5" customHeight="1" thickBot="1">
      <c r="A67" s="1" t="s">
        <v>7</v>
      </c>
      <c r="B67" s="92" t="s">
        <v>42</v>
      </c>
      <c r="C67" s="93"/>
      <c r="D67" s="93"/>
      <c r="E67" s="93"/>
      <c r="F67" s="94"/>
      <c r="I67" s="40">
        <v>2024</v>
      </c>
      <c r="J67" s="71"/>
      <c r="K67" s="70"/>
      <c r="L67" s="70"/>
      <c r="M67" s="16"/>
      <c r="N67" s="17"/>
    </row>
    <row r="68" spans="1:14" ht="15.75" customHeight="1" thickBot="1">
      <c r="A68" s="2"/>
      <c r="B68" s="3">
        <v>12</v>
      </c>
      <c r="C68" s="4">
        <v>24</v>
      </c>
      <c r="D68" s="4">
        <v>36</v>
      </c>
      <c r="E68" s="4">
        <v>48</v>
      </c>
      <c r="F68" s="5" t="s">
        <v>8</v>
      </c>
      <c r="I68" s="41">
        <v>2025</v>
      </c>
      <c r="J68" s="71"/>
      <c r="K68" s="70"/>
      <c r="L68" s="20"/>
      <c r="M68" s="20"/>
      <c r="N68" s="21"/>
    </row>
    <row r="69" spans="1:14" ht="15.75" thickBot="1">
      <c r="A69" s="6">
        <v>2022</v>
      </c>
      <c r="B69" s="7">
        <f>B13-B20</f>
        <v>40337</v>
      </c>
      <c r="C69" s="8">
        <f>C13-C20</f>
        <v>35888</v>
      </c>
      <c r="D69" s="8">
        <f>D13-D20</f>
        <v>18555</v>
      </c>
      <c r="E69" s="8">
        <f>E13-E20</f>
        <v>4899</v>
      </c>
      <c r="F69" s="9">
        <f>F13-F20</f>
        <v>0</v>
      </c>
      <c r="I69" s="75">
        <v>2026</v>
      </c>
      <c r="J69" s="72"/>
      <c r="K69" s="24"/>
      <c r="L69" s="24"/>
      <c r="M69" s="24"/>
      <c r="N69" s="25"/>
    </row>
    <row r="70" spans="1:6" ht="15.75" thickBot="1">
      <c r="A70" s="10">
        <v>2023</v>
      </c>
      <c r="B70" s="71">
        <f>B14-B21</f>
        <v>38389</v>
      </c>
      <c r="C70" s="70">
        <f>C14-C21</f>
        <v>30299</v>
      </c>
      <c r="D70" s="70">
        <f>D14-D21</f>
        <v>20979</v>
      </c>
      <c r="E70" s="70">
        <f>E14-E21</f>
        <v>4670</v>
      </c>
      <c r="F70" s="13"/>
    </row>
    <row r="71" spans="1:14" ht="15.75" thickBot="1">
      <c r="A71" s="14">
        <v>2024</v>
      </c>
      <c r="B71" s="71">
        <f>B15-B22</f>
        <v>44668</v>
      </c>
      <c r="C71" s="70">
        <f>C15-C22</f>
        <v>27600</v>
      </c>
      <c r="D71" s="70">
        <f>D15-D22</f>
        <v>16372</v>
      </c>
      <c r="E71" s="16"/>
      <c r="F71" s="17"/>
      <c r="I71" s="89" t="s">
        <v>50</v>
      </c>
      <c r="J71" s="90"/>
      <c r="K71" s="90"/>
      <c r="L71" s="90"/>
      <c r="M71" s="90"/>
      <c r="N71" s="91"/>
    </row>
    <row r="72" spans="1:14" ht="15.75" thickBot="1">
      <c r="A72" s="18">
        <v>2025</v>
      </c>
      <c r="B72" s="71">
        <f>B16-B23</f>
        <v>37959</v>
      </c>
      <c r="C72" s="70">
        <f>C16-C23</f>
        <v>26500</v>
      </c>
      <c r="D72" s="20"/>
      <c r="E72" s="20"/>
      <c r="F72" s="21"/>
      <c r="I72" s="1" t="s">
        <v>7</v>
      </c>
      <c r="J72" s="92" t="s">
        <v>51</v>
      </c>
      <c r="K72" s="93"/>
      <c r="L72" s="93"/>
      <c r="M72" s="93"/>
      <c r="N72" s="94"/>
    </row>
    <row r="73" spans="1:14" ht="15.75" thickBot="1">
      <c r="A73" s="22">
        <v>2026</v>
      </c>
      <c r="B73" s="72">
        <f>B17-B24</f>
        <v>38444</v>
      </c>
      <c r="C73" s="24"/>
      <c r="D73" s="24"/>
      <c r="E73" s="24"/>
      <c r="F73" s="25"/>
      <c r="I73" s="2"/>
      <c r="J73" s="3">
        <v>12</v>
      </c>
      <c r="K73" s="4">
        <v>24</v>
      </c>
      <c r="L73" s="4">
        <v>36</v>
      </c>
      <c r="M73" s="4">
        <v>48</v>
      </c>
      <c r="N73" s="5" t="s">
        <v>8</v>
      </c>
    </row>
    <row r="74" spans="9:14" ht="15.75" thickBot="1">
      <c r="I74" s="31">
        <v>2022</v>
      </c>
      <c r="J74" s="7"/>
      <c r="K74" s="8"/>
      <c r="L74" s="8"/>
      <c r="M74" s="8"/>
      <c r="N74" s="9"/>
    </row>
    <row r="75" spans="1:14" ht="15" customHeight="1" thickBot="1">
      <c r="A75" s="104" t="s">
        <v>44</v>
      </c>
      <c r="B75" s="105"/>
      <c r="C75" s="105"/>
      <c r="D75" s="105"/>
      <c r="E75" s="105"/>
      <c r="F75" s="106"/>
      <c r="I75" s="36">
        <v>2023</v>
      </c>
      <c r="J75" s="71"/>
      <c r="K75" s="70"/>
      <c r="L75" s="70"/>
      <c r="M75" s="70"/>
      <c r="N75" s="13"/>
    </row>
    <row r="76" spans="1:14" ht="13.5" customHeight="1" thickBot="1">
      <c r="A76" s="1" t="s">
        <v>7</v>
      </c>
      <c r="B76" s="92" t="s">
        <v>45</v>
      </c>
      <c r="C76" s="93"/>
      <c r="D76" s="93"/>
      <c r="E76" s="93"/>
      <c r="F76" s="94"/>
      <c r="I76" s="40">
        <v>2024</v>
      </c>
      <c r="J76" s="71"/>
      <c r="K76" s="70"/>
      <c r="L76" s="70"/>
      <c r="M76" s="16"/>
      <c r="N76" s="17"/>
    </row>
    <row r="77" spans="1:14" ht="15.75" customHeight="1" thickBot="1">
      <c r="A77" s="2"/>
      <c r="B77" s="3">
        <v>12</v>
      </c>
      <c r="C77" s="4">
        <v>24</v>
      </c>
      <c r="D77" s="4">
        <v>36</v>
      </c>
      <c r="E77" s="4">
        <v>48</v>
      </c>
      <c r="F77" s="5" t="s">
        <v>8</v>
      </c>
      <c r="I77" s="41">
        <v>2025</v>
      </c>
      <c r="J77" s="71"/>
      <c r="K77" s="70"/>
      <c r="L77" s="20"/>
      <c r="M77" s="20"/>
      <c r="N77" s="21"/>
    </row>
    <row r="78" spans="1:14" ht="15.75" thickBot="1">
      <c r="A78" s="6">
        <v>2022</v>
      </c>
      <c r="B78" s="7">
        <v>900</v>
      </c>
      <c r="C78" s="8">
        <v>1200</v>
      </c>
      <c r="D78" s="8">
        <v>800</v>
      </c>
      <c r="E78" s="8">
        <v>300</v>
      </c>
      <c r="F78" s="9">
        <v>0</v>
      </c>
      <c r="I78" s="75">
        <v>2026</v>
      </c>
      <c r="J78" s="72"/>
      <c r="K78" s="24"/>
      <c r="L78" s="24"/>
      <c r="M78" s="24"/>
      <c r="N78" s="25"/>
    </row>
    <row r="79" spans="1:6" ht="15.75" thickBot="1">
      <c r="A79" s="10">
        <v>2023</v>
      </c>
      <c r="B79" s="71">
        <v>920</v>
      </c>
      <c r="C79" s="70">
        <v>1220</v>
      </c>
      <c r="D79" s="70">
        <v>760</v>
      </c>
      <c r="E79" s="70">
        <v>260</v>
      </c>
      <c r="F79" s="13"/>
    </row>
    <row r="80" spans="1:14" ht="15.75" thickBot="1">
      <c r="A80" s="14">
        <v>2024</v>
      </c>
      <c r="B80" s="71">
        <v>886</v>
      </c>
      <c r="C80" s="70">
        <v>1150</v>
      </c>
      <c r="D80" s="70">
        <v>840</v>
      </c>
      <c r="E80" s="16"/>
      <c r="F80" s="17"/>
      <c r="I80" s="89" t="s">
        <v>53</v>
      </c>
      <c r="J80" s="90"/>
      <c r="K80" s="90"/>
      <c r="L80" s="90"/>
      <c r="M80" s="90"/>
      <c r="N80" s="91"/>
    </row>
    <row r="81" spans="1:14" ht="15.75" thickBot="1">
      <c r="A81" s="18">
        <v>2025</v>
      </c>
      <c r="B81" s="71">
        <v>913</v>
      </c>
      <c r="C81" s="70">
        <v>1232</v>
      </c>
      <c r="D81" s="20"/>
      <c r="E81" s="20"/>
      <c r="F81" s="21"/>
      <c r="I81" s="1" t="s">
        <v>7</v>
      </c>
      <c r="J81" s="92" t="s">
        <v>55</v>
      </c>
      <c r="K81" s="93"/>
      <c r="L81" s="93"/>
      <c r="M81" s="93"/>
      <c r="N81" s="94"/>
    </row>
    <row r="82" spans="1:14" ht="15.75" thickBot="1">
      <c r="A82" s="22">
        <v>2026</v>
      </c>
      <c r="B82" s="72">
        <v>930</v>
      </c>
      <c r="C82" s="24"/>
      <c r="D82" s="24"/>
      <c r="E82" s="24"/>
      <c r="F82" s="25"/>
      <c r="I82" s="2"/>
      <c r="J82" s="3">
        <v>12</v>
      </c>
      <c r="K82" s="4">
        <v>24</v>
      </c>
      <c r="L82" s="4">
        <v>36</v>
      </c>
      <c r="M82" s="4">
        <v>48</v>
      </c>
      <c r="N82" s="5" t="s">
        <v>8</v>
      </c>
    </row>
    <row r="83" spans="1:14" ht="15.75" thickBot="1">
      <c r="A83" s="113" t="s">
        <v>46</v>
      </c>
      <c r="B83" s="114"/>
      <c r="C83" s="114"/>
      <c r="D83" s="114"/>
      <c r="E83" s="114"/>
      <c r="F83" s="115"/>
      <c r="I83" s="31">
        <v>2022</v>
      </c>
      <c r="J83" s="7"/>
      <c r="K83" s="8"/>
      <c r="L83" s="8"/>
      <c r="M83" s="8"/>
      <c r="N83" s="9"/>
    </row>
    <row r="84" spans="1:14" ht="15">
      <c r="A84" s="95" t="s">
        <v>17</v>
      </c>
      <c r="B84" s="96"/>
      <c r="C84" s="96"/>
      <c r="D84" s="96"/>
      <c r="E84" s="96"/>
      <c r="F84" s="97"/>
      <c r="I84" s="36">
        <v>2023</v>
      </c>
      <c r="J84" s="71"/>
      <c r="K84" s="70"/>
      <c r="L84" s="70"/>
      <c r="M84" s="70"/>
      <c r="N84" s="13"/>
    </row>
    <row r="85" spans="1:14" ht="15">
      <c r="A85" s="101" t="s">
        <v>18</v>
      </c>
      <c r="B85" s="102"/>
      <c r="C85" s="102"/>
      <c r="D85" s="102"/>
      <c r="E85" s="102"/>
      <c r="F85" s="103"/>
      <c r="I85" s="40">
        <v>2024</v>
      </c>
      <c r="J85" s="71"/>
      <c r="K85" s="70"/>
      <c r="L85" s="70"/>
      <c r="M85" s="16"/>
      <c r="N85" s="17"/>
    </row>
    <row r="86" spans="1:14" ht="15.75" thickBot="1">
      <c r="A86" s="107" t="s">
        <v>31</v>
      </c>
      <c r="B86" s="108"/>
      <c r="C86" s="108"/>
      <c r="D86" s="108"/>
      <c r="E86" s="108"/>
      <c r="F86" s="109"/>
      <c r="I86" s="41">
        <v>2025</v>
      </c>
      <c r="J86" s="71"/>
      <c r="K86" s="70"/>
      <c r="L86" s="20"/>
      <c r="M86" s="20"/>
      <c r="N86" s="21"/>
    </row>
    <row r="87" spans="1:14" ht="15.75" thickBot="1">
      <c r="A87" s="89" t="s">
        <v>47</v>
      </c>
      <c r="B87" s="90"/>
      <c r="C87" s="90"/>
      <c r="D87" s="90"/>
      <c r="E87" s="90"/>
      <c r="F87" s="91"/>
      <c r="I87" s="75">
        <v>2026</v>
      </c>
      <c r="J87" s="72"/>
      <c r="K87" s="24"/>
      <c r="L87" s="24"/>
      <c r="M87" s="24"/>
      <c r="N87" s="25"/>
    </row>
    <row r="88" spans="1:6" ht="15.75" thickBot="1">
      <c r="A88" s="1" t="s">
        <v>7</v>
      </c>
      <c r="B88" s="92" t="s">
        <v>48</v>
      </c>
      <c r="C88" s="93"/>
      <c r="D88" s="93"/>
      <c r="E88" s="93"/>
      <c r="F88" s="94"/>
    </row>
    <row r="89" spans="1:14" ht="15.75" thickBot="1">
      <c r="A89" s="2"/>
      <c r="B89" s="3">
        <v>12</v>
      </c>
      <c r="C89" s="4">
        <v>24</v>
      </c>
      <c r="D89" s="4">
        <v>36</v>
      </c>
      <c r="E89" s="4">
        <v>48</v>
      </c>
      <c r="F89" s="5" t="s">
        <v>8</v>
      </c>
      <c r="I89" s="89" t="s">
        <v>60</v>
      </c>
      <c r="J89" s="90"/>
      <c r="K89" s="90"/>
      <c r="L89" s="90"/>
      <c r="M89" s="90"/>
      <c r="N89" s="91"/>
    </row>
    <row r="90" spans="1:14" ht="15.75" thickBot="1">
      <c r="A90" s="6">
        <v>2022</v>
      </c>
      <c r="B90" s="76">
        <f>B69/B78</f>
        <v>44.818888888888885</v>
      </c>
      <c r="C90" s="77">
        <f aca="true" t="shared" si="4" ref="C90:E91">C69/C78</f>
        <v>29.906666666666666</v>
      </c>
      <c r="D90" s="77">
        <f t="shared" si="4"/>
        <v>23.19375</v>
      </c>
      <c r="E90" s="77">
        <f t="shared" si="4"/>
        <v>16.33</v>
      </c>
      <c r="F90" s="78">
        <v>0</v>
      </c>
      <c r="I90" s="1" t="s">
        <v>7</v>
      </c>
      <c r="J90" s="92" t="s">
        <v>59</v>
      </c>
      <c r="K90" s="93"/>
      <c r="L90" s="93"/>
      <c r="M90" s="93"/>
      <c r="N90" s="94"/>
    </row>
    <row r="91" spans="1:14" ht="15.75" thickBot="1">
      <c r="A91" s="10">
        <v>2023</v>
      </c>
      <c r="B91" s="79">
        <f aca="true" t="shared" si="5" ref="B91:D94">B70/B79</f>
        <v>41.72717391304348</v>
      </c>
      <c r="C91" s="80">
        <f t="shared" si="5"/>
        <v>24.835245901639343</v>
      </c>
      <c r="D91" s="80">
        <f t="shared" si="5"/>
        <v>27.603947368421053</v>
      </c>
      <c r="E91" s="80">
        <f t="shared" si="4"/>
        <v>17.96153846153846</v>
      </c>
      <c r="F91" s="81"/>
      <c r="I91" s="2"/>
      <c r="J91" s="3">
        <v>12</v>
      </c>
      <c r="K91" s="4">
        <v>24</v>
      </c>
      <c r="L91" s="4">
        <v>36</v>
      </c>
      <c r="M91" s="4">
        <v>48</v>
      </c>
      <c r="N91" s="5" t="s">
        <v>8</v>
      </c>
    </row>
    <row r="92" spans="1:14" ht="15">
      <c r="A92" s="14">
        <v>2024</v>
      </c>
      <c r="B92" s="79">
        <f t="shared" si="5"/>
        <v>50.41534988713318</v>
      </c>
      <c r="C92" s="80">
        <f t="shared" si="5"/>
        <v>24</v>
      </c>
      <c r="D92" s="80">
        <f t="shared" si="5"/>
        <v>19.49047619047619</v>
      </c>
      <c r="E92" s="82"/>
      <c r="F92" s="83"/>
      <c r="I92" s="6">
        <v>2022</v>
      </c>
      <c r="J92" s="76"/>
      <c r="K92" s="77"/>
      <c r="L92" s="77"/>
      <c r="M92" s="77"/>
      <c r="N92" s="78"/>
    </row>
    <row r="93" spans="1:14" ht="15">
      <c r="A93" s="18">
        <v>2025</v>
      </c>
      <c r="B93" s="79">
        <f t="shared" si="5"/>
        <v>41.57612267250821</v>
      </c>
      <c r="C93" s="80">
        <f t="shared" si="5"/>
        <v>21.50974025974026</v>
      </c>
      <c r="D93" s="84"/>
      <c r="E93" s="84"/>
      <c r="F93" s="85"/>
      <c r="I93" s="10">
        <v>2023</v>
      </c>
      <c r="J93" s="79"/>
      <c r="K93" s="80"/>
      <c r="L93" s="80"/>
      <c r="M93" s="80"/>
      <c r="N93" s="81"/>
    </row>
    <row r="94" spans="1:14" ht="15.75" thickBot="1">
      <c r="A94" s="22">
        <v>2026</v>
      </c>
      <c r="B94" s="86">
        <f t="shared" si="5"/>
        <v>41.33763440860215</v>
      </c>
      <c r="C94" s="87"/>
      <c r="D94" s="87"/>
      <c r="E94" s="87"/>
      <c r="F94" s="88"/>
      <c r="I94" s="14">
        <v>2024</v>
      </c>
      <c r="J94" s="79"/>
      <c r="K94" s="80"/>
      <c r="L94" s="80"/>
      <c r="M94" s="82"/>
      <c r="N94" s="83"/>
    </row>
    <row r="95" spans="9:14" ht="15.75" thickBot="1">
      <c r="I95" s="18">
        <v>2025</v>
      </c>
      <c r="J95" s="79"/>
      <c r="K95" s="80"/>
      <c r="L95" s="84"/>
      <c r="M95" s="84"/>
      <c r="N95" s="85"/>
    </row>
    <row r="96" spans="1:14" ht="26.25" customHeight="1" thickBot="1">
      <c r="A96" s="110" t="s">
        <v>49</v>
      </c>
      <c r="B96" s="111"/>
      <c r="C96" s="111"/>
      <c r="D96" s="111"/>
      <c r="E96" s="111"/>
      <c r="F96" s="112"/>
      <c r="I96" s="22">
        <v>2026</v>
      </c>
      <c r="J96" s="86"/>
      <c r="K96" s="87"/>
      <c r="L96" s="87"/>
      <c r="M96" s="87"/>
      <c r="N96" s="88"/>
    </row>
    <row r="97" spans="1:6" ht="13.5" thickBot="1">
      <c r="A97" s="95" t="s">
        <v>17</v>
      </c>
      <c r="B97" s="96"/>
      <c r="C97" s="96"/>
      <c r="D97" s="96"/>
      <c r="E97" s="96"/>
      <c r="F97" s="97"/>
    </row>
    <row r="98" spans="1:14" ht="13.5" thickBot="1">
      <c r="A98" s="98" t="s">
        <v>18</v>
      </c>
      <c r="B98" s="99"/>
      <c r="C98" s="99"/>
      <c r="D98" s="99"/>
      <c r="E98" s="99"/>
      <c r="F98" s="100"/>
      <c r="I98" s="89" t="s">
        <v>64</v>
      </c>
      <c r="J98" s="90"/>
      <c r="K98" s="90"/>
      <c r="L98" s="90"/>
      <c r="M98" s="90"/>
      <c r="N98" s="91"/>
    </row>
    <row r="99" spans="1:14" ht="13.5" thickBot="1">
      <c r="A99" s="89" t="s">
        <v>52</v>
      </c>
      <c r="B99" s="90"/>
      <c r="C99" s="90"/>
      <c r="D99" s="90"/>
      <c r="E99" s="90"/>
      <c r="F99" s="91"/>
      <c r="I99" s="26"/>
      <c r="J99" s="120" t="s">
        <v>65</v>
      </c>
      <c r="K99" s="121"/>
      <c r="L99" s="121"/>
      <c r="M99" s="121"/>
      <c r="N99" s="122"/>
    </row>
    <row r="100" spans="1:14" ht="15.75" thickBot="1">
      <c r="A100" s="1" t="s">
        <v>7</v>
      </c>
      <c r="B100" s="92" t="s">
        <v>51</v>
      </c>
      <c r="C100" s="93"/>
      <c r="D100" s="93"/>
      <c r="E100" s="93"/>
      <c r="F100" s="94"/>
      <c r="I100" s="27" t="s">
        <v>7</v>
      </c>
      <c r="J100" s="28" t="s">
        <v>20</v>
      </c>
      <c r="K100" s="28" t="s">
        <v>21</v>
      </c>
      <c r="L100" s="29" t="s">
        <v>22</v>
      </c>
      <c r="M100" s="28" t="s">
        <v>23</v>
      </c>
      <c r="N100" s="30"/>
    </row>
    <row r="101" spans="1:14" ht="15.75" thickBot="1">
      <c r="A101" s="2"/>
      <c r="B101" s="3">
        <v>12</v>
      </c>
      <c r="C101" s="4">
        <v>24</v>
      </c>
      <c r="D101" s="4">
        <v>36</v>
      </c>
      <c r="E101" s="4">
        <v>48</v>
      </c>
      <c r="F101" s="5" t="s">
        <v>8</v>
      </c>
      <c r="I101" s="31">
        <v>2022</v>
      </c>
      <c r="J101" s="32"/>
      <c r="K101" s="33"/>
      <c r="L101" s="33"/>
      <c r="M101" s="34"/>
      <c r="N101" s="35"/>
    </row>
    <row r="102" spans="1:14" ht="15">
      <c r="A102" s="6">
        <v>2022</v>
      </c>
      <c r="B102" s="7">
        <f>B20/B13</f>
        <v>0.4300832191248569</v>
      </c>
      <c r="C102" s="8">
        <f>C20/C13</f>
        <v>0.5563247947779646</v>
      </c>
      <c r="D102" s="8">
        <f>D20/D13</f>
        <v>0.7831219683244697</v>
      </c>
      <c r="E102" s="8">
        <f>E20/E13</f>
        <v>0.9448925184760234</v>
      </c>
      <c r="F102" s="9">
        <f>F20/F13</f>
        <v>1</v>
      </c>
      <c r="I102" s="36">
        <v>2023</v>
      </c>
      <c r="J102" s="37"/>
      <c r="K102" s="38"/>
      <c r="L102" s="38"/>
      <c r="M102" s="39"/>
      <c r="N102" s="35"/>
    </row>
    <row r="103" spans="1:14" ht="15">
      <c r="A103" s="10">
        <v>2023</v>
      </c>
      <c r="B103" s="71">
        <f>B21/B14</f>
        <v>0.4647453326083016</v>
      </c>
      <c r="C103" s="70">
        <f>C21/C14</f>
        <v>0.6236149068322981</v>
      </c>
      <c r="D103" s="70">
        <f>D21/D14</f>
        <v>0.7560581395348838</v>
      </c>
      <c r="E103" s="70">
        <f>E21/E14</f>
        <v>0.9473506200676437</v>
      </c>
      <c r="F103" s="13"/>
      <c r="I103" s="40">
        <v>2024</v>
      </c>
      <c r="J103" s="37"/>
      <c r="K103" s="38"/>
      <c r="L103" s="38"/>
      <c r="M103" s="39"/>
      <c r="N103" s="35"/>
    </row>
    <row r="104" spans="1:14" ht="15.75" thickBot="1">
      <c r="A104" s="14">
        <v>2024</v>
      </c>
      <c r="B104" s="71">
        <f>B22/B15</f>
        <v>0.3856437481948093</v>
      </c>
      <c r="C104" s="70">
        <f>C22/C15</f>
        <v>0.6625916870415648</v>
      </c>
      <c r="D104" s="70">
        <f>D22/D15</f>
        <v>0.8082903981264637</v>
      </c>
      <c r="E104" s="16"/>
      <c r="F104" s="17"/>
      <c r="I104" s="164">
        <v>2025</v>
      </c>
      <c r="J104" s="37"/>
      <c r="K104" s="38"/>
      <c r="L104" s="38"/>
      <c r="M104" s="39"/>
      <c r="N104" s="35"/>
    </row>
    <row r="105" spans="1:14" ht="25.5">
      <c r="A105" s="18">
        <v>2025</v>
      </c>
      <c r="B105" s="71">
        <f>B23/B16</f>
        <v>0.480013698630137</v>
      </c>
      <c r="C105" s="70">
        <f>C23/C16</f>
        <v>0.676829268292683</v>
      </c>
      <c r="D105" s="20"/>
      <c r="E105" s="20"/>
      <c r="F105" s="21"/>
      <c r="I105" s="50" t="s">
        <v>24</v>
      </c>
      <c r="J105" s="32"/>
      <c r="K105" s="33"/>
      <c r="L105" s="33"/>
      <c r="M105" s="34"/>
      <c r="N105" s="35"/>
    </row>
    <row r="106" spans="1:14" ht="15.75" customHeight="1" thickBot="1">
      <c r="A106" s="22">
        <v>2026</v>
      </c>
      <c r="B106" s="72">
        <f>B24/B17</f>
        <v>0.4835849766267261</v>
      </c>
      <c r="C106" s="24"/>
      <c r="D106" s="24"/>
      <c r="E106" s="24"/>
      <c r="F106" s="25"/>
      <c r="I106" s="43" t="s">
        <v>25</v>
      </c>
      <c r="J106" s="51"/>
      <c r="K106" s="52"/>
      <c r="L106" s="52"/>
      <c r="M106" s="53"/>
      <c r="N106" s="35"/>
    </row>
    <row r="107" ht="13.5" thickBot="1"/>
    <row r="108" spans="1:12" ht="41.25" customHeight="1" thickBot="1">
      <c r="A108" s="104" t="s">
        <v>56</v>
      </c>
      <c r="B108" s="105"/>
      <c r="C108" s="105"/>
      <c r="D108" s="105"/>
      <c r="E108" s="105"/>
      <c r="F108" s="106"/>
      <c r="I108" s="89" t="s">
        <v>68</v>
      </c>
      <c r="J108" s="90"/>
      <c r="K108" s="91"/>
      <c r="L108" s="167"/>
    </row>
    <row r="109" spans="1:12" ht="12.75">
      <c r="A109" s="95" t="s">
        <v>17</v>
      </c>
      <c r="B109" s="96"/>
      <c r="C109" s="96"/>
      <c r="D109" s="96"/>
      <c r="E109" s="96"/>
      <c r="F109" s="97"/>
      <c r="I109" s="117" t="s">
        <v>7</v>
      </c>
      <c r="J109" s="168" t="s">
        <v>33</v>
      </c>
      <c r="K109" s="175"/>
      <c r="L109" s="166"/>
    </row>
    <row r="110" spans="1:12" ht="40.5" customHeight="1" thickBot="1">
      <c r="A110" s="178" t="s">
        <v>18</v>
      </c>
      <c r="B110" s="179"/>
      <c r="C110" s="179"/>
      <c r="D110" s="179"/>
      <c r="E110" s="179"/>
      <c r="F110" s="180"/>
      <c r="I110" s="117"/>
      <c r="J110" s="176" t="s">
        <v>69</v>
      </c>
      <c r="K110" s="177"/>
      <c r="L110" s="167"/>
    </row>
    <row r="111" spans="1:12" ht="15.75" thickBot="1">
      <c r="A111" s="107" t="s">
        <v>31</v>
      </c>
      <c r="B111" s="108"/>
      <c r="C111" s="108"/>
      <c r="D111" s="108"/>
      <c r="E111" s="108"/>
      <c r="F111" s="109"/>
      <c r="I111" s="6">
        <v>2022</v>
      </c>
      <c r="J111" s="169"/>
      <c r="K111" s="170"/>
      <c r="L111" s="35"/>
    </row>
    <row r="112" spans="1:12" ht="15.75" thickBot="1">
      <c r="A112" s="89" t="s">
        <v>54</v>
      </c>
      <c r="B112" s="90"/>
      <c r="C112" s="90"/>
      <c r="D112" s="90"/>
      <c r="E112" s="90"/>
      <c r="F112" s="91"/>
      <c r="I112" s="10">
        <v>2023</v>
      </c>
      <c r="J112" s="171"/>
      <c r="K112" s="172"/>
      <c r="L112" s="35"/>
    </row>
    <row r="113" spans="1:12" ht="15.75" thickBot="1">
      <c r="A113" s="1" t="s">
        <v>7</v>
      </c>
      <c r="B113" s="92" t="s">
        <v>55</v>
      </c>
      <c r="C113" s="93"/>
      <c r="D113" s="93"/>
      <c r="E113" s="93"/>
      <c r="F113" s="94"/>
      <c r="I113" s="14">
        <v>2024</v>
      </c>
      <c r="J113" s="171"/>
      <c r="K113" s="172"/>
      <c r="L113" s="35"/>
    </row>
    <row r="114" spans="1:12" ht="15.75" thickBot="1">
      <c r="A114" s="2"/>
      <c r="B114" s="3">
        <v>12</v>
      </c>
      <c r="C114" s="4">
        <v>24</v>
      </c>
      <c r="D114" s="4">
        <v>36</v>
      </c>
      <c r="E114" s="4">
        <v>48</v>
      </c>
      <c r="F114" s="5" t="s">
        <v>8</v>
      </c>
      <c r="I114" s="18">
        <v>2025</v>
      </c>
      <c r="J114" s="171"/>
      <c r="K114" s="172"/>
      <c r="L114" s="35"/>
    </row>
    <row r="115" spans="1:12" ht="15.75" thickBot="1">
      <c r="A115" s="6">
        <v>2022</v>
      </c>
      <c r="B115" s="76">
        <f>B116/0.97</f>
        <v>46.69374238858006</v>
      </c>
      <c r="C115" s="77">
        <f>C116/0.97</f>
        <v>23.567849886805305</v>
      </c>
      <c r="D115" s="77">
        <f>D116/0.97</f>
        <v>20.71471590017663</v>
      </c>
      <c r="E115" s="77">
        <f>E116/0.97</f>
        <v>18.517049960348928</v>
      </c>
      <c r="F115" s="78">
        <f>F90</f>
        <v>0</v>
      </c>
      <c r="I115" s="22">
        <v>2026</v>
      </c>
      <c r="J115" s="173"/>
      <c r="K115" s="174"/>
      <c r="L115" s="35"/>
    </row>
    <row r="116" spans="1:6" ht="15">
      <c r="A116" s="10">
        <v>2023</v>
      </c>
      <c r="B116" s="79">
        <f>B117/0.97</f>
        <v>45.29293011692266</v>
      </c>
      <c r="C116" s="80">
        <f>C117/0.97</f>
        <v>22.860814390201146</v>
      </c>
      <c r="D116" s="80">
        <f>D117/0.97</f>
        <v>20.09327442317133</v>
      </c>
      <c r="E116" s="80">
        <f>E91</f>
        <v>17.96153846153846</v>
      </c>
      <c r="F116" s="81"/>
    </row>
    <row r="117" spans="1:6" ht="15.75" customHeight="1" thickBot="1">
      <c r="A117" s="14">
        <v>2024</v>
      </c>
      <c r="B117" s="79">
        <f>B118/0.97</f>
        <v>43.93414221341498</v>
      </c>
      <c r="C117" s="80">
        <f>C118/0.97</f>
        <v>22.17498995849511</v>
      </c>
      <c r="D117" s="80">
        <f>D92</f>
        <v>19.49047619047619</v>
      </c>
      <c r="E117" s="82"/>
      <c r="F117" s="83"/>
    </row>
    <row r="118" spans="1:14" ht="15.75" customHeight="1" thickBot="1">
      <c r="A118" s="18">
        <v>2025</v>
      </c>
      <c r="B118" s="79">
        <f>B119/0.97</f>
        <v>42.616117947012526</v>
      </c>
      <c r="C118" s="80">
        <f>C93</f>
        <v>21.50974025974026</v>
      </c>
      <c r="D118" s="84"/>
      <c r="E118" s="84"/>
      <c r="F118" s="85"/>
      <c r="I118" s="89" t="s">
        <v>74</v>
      </c>
      <c r="J118" s="90"/>
      <c r="K118" s="90"/>
      <c r="L118" s="90"/>
      <c r="M118" s="90"/>
      <c r="N118" s="91"/>
    </row>
    <row r="119" spans="1:14" ht="15.75" thickBot="1">
      <c r="A119" s="22">
        <v>2026</v>
      </c>
      <c r="B119" s="86">
        <f>B94</f>
        <v>41.33763440860215</v>
      </c>
      <c r="C119" s="87"/>
      <c r="D119" s="87"/>
      <c r="E119" s="87"/>
      <c r="F119" s="88"/>
      <c r="I119" s="116" t="s">
        <v>7</v>
      </c>
      <c r="J119" s="196"/>
      <c r="K119" s="59" t="s">
        <v>33</v>
      </c>
      <c r="L119" s="59" t="s">
        <v>34</v>
      </c>
      <c r="M119" s="59" t="s">
        <v>35</v>
      </c>
      <c r="N119" s="59" t="s">
        <v>78</v>
      </c>
    </row>
    <row r="120" spans="9:14" ht="90" thickBot="1">
      <c r="I120" s="117"/>
      <c r="J120" s="60" t="s">
        <v>80</v>
      </c>
      <c r="K120" s="60" t="s">
        <v>75</v>
      </c>
      <c r="L120" s="60" t="s">
        <v>76</v>
      </c>
      <c r="M120" s="60" t="s">
        <v>77</v>
      </c>
      <c r="N120" s="60" t="s">
        <v>79</v>
      </c>
    </row>
    <row r="121" spans="1:14" ht="26.25" customHeight="1" thickBot="1">
      <c r="A121" s="104" t="s">
        <v>57</v>
      </c>
      <c r="B121" s="105"/>
      <c r="C121" s="105"/>
      <c r="D121" s="105"/>
      <c r="E121" s="105"/>
      <c r="F121" s="106"/>
      <c r="I121" s="6">
        <v>2022</v>
      </c>
      <c r="J121" s="32"/>
      <c r="K121" s="33"/>
      <c r="L121" s="33"/>
      <c r="M121" s="33"/>
      <c r="N121" s="34"/>
    </row>
    <row r="122" spans="1:14" ht="15">
      <c r="A122" s="95" t="s">
        <v>17</v>
      </c>
      <c r="B122" s="96"/>
      <c r="C122" s="96"/>
      <c r="D122" s="96"/>
      <c r="E122" s="96"/>
      <c r="F122" s="97"/>
      <c r="I122" s="10">
        <v>2023</v>
      </c>
      <c r="J122" s="37"/>
      <c r="K122" s="38"/>
      <c r="L122" s="38"/>
      <c r="M122" s="38"/>
      <c r="N122" s="39"/>
    </row>
    <row r="123" spans="1:14" ht="15">
      <c r="A123" s="101" t="s">
        <v>18</v>
      </c>
      <c r="B123" s="102"/>
      <c r="C123" s="102"/>
      <c r="D123" s="102"/>
      <c r="E123" s="102"/>
      <c r="F123" s="103"/>
      <c r="I123" s="14">
        <v>2024</v>
      </c>
      <c r="J123" s="37"/>
      <c r="K123" s="38"/>
      <c r="L123" s="38"/>
      <c r="M123" s="38"/>
      <c r="N123" s="39"/>
    </row>
    <row r="124" spans="1:14" ht="15.75" thickBot="1">
      <c r="A124" s="107" t="s">
        <v>31</v>
      </c>
      <c r="B124" s="108"/>
      <c r="C124" s="108"/>
      <c r="D124" s="108"/>
      <c r="E124" s="108"/>
      <c r="F124" s="109"/>
      <c r="I124" s="18">
        <v>2025</v>
      </c>
      <c r="J124" s="37"/>
      <c r="K124" s="38"/>
      <c r="L124" s="38"/>
      <c r="M124" s="38"/>
      <c r="N124" s="39"/>
    </row>
    <row r="125" spans="1:14" ht="15.75" thickBot="1">
      <c r="A125" s="89" t="s">
        <v>58</v>
      </c>
      <c r="B125" s="90"/>
      <c r="C125" s="90"/>
      <c r="D125" s="90"/>
      <c r="E125" s="90"/>
      <c r="F125" s="91"/>
      <c r="I125" s="22">
        <v>2026</v>
      </c>
      <c r="J125" s="51"/>
      <c r="K125" s="52"/>
      <c r="L125" s="52"/>
      <c r="M125" s="52"/>
      <c r="N125" s="53"/>
    </row>
    <row r="126" spans="1:14" ht="15.75" thickBot="1">
      <c r="A126" s="1" t="s">
        <v>7</v>
      </c>
      <c r="B126" s="92" t="s">
        <v>59</v>
      </c>
      <c r="C126" s="93"/>
      <c r="D126" s="93"/>
      <c r="E126" s="93"/>
      <c r="F126" s="94"/>
      <c r="I126" s="197" t="s">
        <v>82</v>
      </c>
      <c r="J126" s="200"/>
      <c r="K126" s="201"/>
      <c r="L126" s="201"/>
      <c r="M126" s="201"/>
      <c r="N126" s="202"/>
    </row>
    <row r="127" spans="1:6" ht="15.75" thickBot="1">
      <c r="A127" s="2"/>
      <c r="B127" s="3">
        <v>12</v>
      </c>
      <c r="C127" s="4">
        <v>24</v>
      </c>
      <c r="D127" s="4">
        <v>36</v>
      </c>
      <c r="E127" s="4">
        <v>48</v>
      </c>
      <c r="F127" s="5" t="s">
        <v>8</v>
      </c>
    </row>
    <row r="128" spans="1:6" ht="15">
      <c r="A128" s="6">
        <v>2022</v>
      </c>
      <c r="B128" s="76">
        <f>B115*B78+B20</f>
        <v>72464.36814972205</v>
      </c>
      <c r="C128" s="77">
        <f aca="true" t="shared" si="6" ref="C128:F129">C115*C78+C20</f>
        <v>73281.41986416637</v>
      </c>
      <c r="D128" s="77">
        <f t="shared" si="6"/>
        <v>83571.7727201413</v>
      </c>
      <c r="E128" s="77">
        <f t="shared" si="6"/>
        <v>89555.11498810467</v>
      </c>
      <c r="F128" s="78">
        <f t="shared" si="6"/>
        <v>90210</v>
      </c>
    </row>
    <row r="129" spans="1:6" ht="15">
      <c r="A129" s="10">
        <v>2023</v>
      </c>
      <c r="B129" s="79">
        <f aca="true" t="shared" si="7" ref="B129:D132">B116*B79+B21</f>
        <v>75001.49570756886</v>
      </c>
      <c r="C129" s="80">
        <f t="shared" si="7"/>
        <v>78091.1935560454</v>
      </c>
      <c r="D129" s="80">
        <f t="shared" si="7"/>
        <v>80291.8885616102</v>
      </c>
      <c r="E129" s="80">
        <f t="shared" si="6"/>
        <v>88700</v>
      </c>
      <c r="F129" s="81"/>
    </row>
    <row r="130" spans="1:6" ht="15">
      <c r="A130" s="14">
        <v>2024</v>
      </c>
      <c r="B130" s="79">
        <f t="shared" si="7"/>
        <v>66964.65000108567</v>
      </c>
      <c r="C130" s="80">
        <f t="shared" si="7"/>
        <v>79701.23845226938</v>
      </c>
      <c r="D130" s="80">
        <f t="shared" si="7"/>
        <v>85400</v>
      </c>
      <c r="E130" s="82"/>
      <c r="F130" s="83"/>
    </row>
    <row r="131" spans="1:6" ht="15">
      <c r="A131" s="18">
        <v>2025</v>
      </c>
      <c r="B131" s="79">
        <f t="shared" si="7"/>
        <v>73949.51568562243</v>
      </c>
      <c r="C131" s="80">
        <f t="shared" si="7"/>
        <v>82000</v>
      </c>
      <c r="D131" s="84"/>
      <c r="E131" s="84"/>
      <c r="F131" s="85"/>
    </row>
    <row r="132" spans="1:6" ht="15.75" thickBot="1">
      <c r="A132" s="22">
        <v>2026</v>
      </c>
      <c r="B132" s="86">
        <f t="shared" si="7"/>
        <v>74444</v>
      </c>
      <c r="C132" s="87"/>
      <c r="D132" s="87"/>
      <c r="E132" s="87"/>
      <c r="F132" s="88"/>
    </row>
    <row r="133" ht="13.5" thickBot="1"/>
    <row r="134" spans="1:6" ht="13.5" thickBot="1">
      <c r="A134" s="110" t="s">
        <v>61</v>
      </c>
      <c r="B134" s="111"/>
      <c r="C134" s="111"/>
      <c r="D134" s="111"/>
      <c r="E134" s="111"/>
      <c r="F134" s="112"/>
    </row>
    <row r="135" spans="1:7" ht="12.75">
      <c r="A135" s="133" t="s">
        <v>62</v>
      </c>
      <c r="B135" s="134"/>
      <c r="C135" s="134"/>
      <c r="D135" s="134"/>
      <c r="E135" s="134"/>
      <c r="F135" s="134"/>
      <c r="G135" s="135"/>
    </row>
    <row r="136" spans="1:7" ht="13.5" thickBot="1">
      <c r="A136" s="126" t="s">
        <v>63</v>
      </c>
      <c r="B136" s="127"/>
      <c r="C136" s="127"/>
      <c r="D136" s="127"/>
      <c r="E136" s="127"/>
      <c r="F136" s="127"/>
      <c r="G136" s="128"/>
    </row>
    <row r="137" spans="1:6" ht="13.5" thickBot="1">
      <c r="A137" s="89" t="s">
        <v>66</v>
      </c>
      <c r="B137" s="90"/>
      <c r="C137" s="90"/>
      <c r="D137" s="90"/>
      <c r="E137" s="90"/>
      <c r="F137" s="91"/>
    </row>
    <row r="138" spans="1:6" ht="13.5" thickBot="1">
      <c r="A138" s="26"/>
      <c r="B138" s="120" t="s">
        <v>65</v>
      </c>
      <c r="C138" s="121"/>
      <c r="D138" s="121"/>
      <c r="E138" s="121"/>
      <c r="F138" s="122"/>
    </row>
    <row r="139" spans="1:6" ht="15.75" thickBot="1">
      <c r="A139" s="27" t="s">
        <v>7</v>
      </c>
      <c r="B139" s="54" t="s">
        <v>20</v>
      </c>
      <c r="C139" s="54" t="s">
        <v>21</v>
      </c>
      <c r="D139" s="30" t="s">
        <v>22</v>
      </c>
      <c r="E139" s="54" t="s">
        <v>23</v>
      </c>
      <c r="F139" s="30"/>
    </row>
    <row r="140" spans="1:6" ht="15">
      <c r="A140" s="6">
        <v>2022</v>
      </c>
      <c r="B140" s="32">
        <f>C128/B128</f>
        <v>1.0112752202952513</v>
      </c>
      <c r="C140" s="33">
        <f aca="true" t="shared" si="8" ref="C140:E141">D128/C128</f>
        <v>1.1404224000442271</v>
      </c>
      <c r="D140" s="33">
        <f t="shared" si="8"/>
        <v>1.071595253674945</v>
      </c>
      <c r="E140" s="34">
        <f t="shared" si="8"/>
        <v>1.0073126477698378</v>
      </c>
      <c r="F140" s="35"/>
    </row>
    <row r="141" spans="1:6" ht="15">
      <c r="A141" s="10">
        <v>2023</v>
      </c>
      <c r="B141" s="37">
        <f aca="true" t="shared" si="9" ref="B141:C143">C129/B129</f>
        <v>1.0411951497677232</v>
      </c>
      <c r="C141" s="38">
        <f t="shared" si="9"/>
        <v>1.028181090662744</v>
      </c>
      <c r="D141" s="38">
        <f t="shared" si="8"/>
        <v>1.1047193133580115</v>
      </c>
      <c r="E141" s="39"/>
      <c r="F141" s="35"/>
    </row>
    <row r="142" spans="1:6" ht="15">
      <c r="A142" s="14">
        <v>2024</v>
      </c>
      <c r="B142" s="37">
        <f t="shared" si="9"/>
        <v>1.1901986861870735</v>
      </c>
      <c r="C142" s="38">
        <f t="shared" si="9"/>
        <v>1.0715015432431887</v>
      </c>
      <c r="D142" s="38"/>
      <c r="E142" s="39"/>
      <c r="F142" s="35"/>
    </row>
    <row r="143" spans="1:6" ht="15.75" thickBot="1">
      <c r="A143" s="165">
        <v>2025</v>
      </c>
      <c r="B143" s="51">
        <f t="shared" si="9"/>
        <v>1.1088645982294483</v>
      </c>
      <c r="C143" s="52"/>
      <c r="D143" s="52"/>
      <c r="E143" s="53"/>
      <c r="F143" s="35"/>
    </row>
    <row r="144" spans="1:6" ht="25.5">
      <c r="A144" s="50" t="s">
        <v>24</v>
      </c>
      <c r="B144" s="55">
        <f>SUM(B140:B143)/4</f>
        <v>1.087883413619874</v>
      </c>
      <c r="C144" s="56">
        <f>SUM(C140:C142)/3</f>
        <v>1.0800350113167199</v>
      </c>
      <c r="D144" s="56">
        <f>SUM(D140:D141)/2</f>
        <v>1.0881572835164781</v>
      </c>
      <c r="E144" s="57">
        <f>E140</f>
        <v>1.0073126477698378</v>
      </c>
      <c r="F144" s="35"/>
    </row>
    <row r="145" spans="1:6" ht="39" thickBot="1">
      <c r="A145" s="43" t="s">
        <v>25</v>
      </c>
      <c r="B145" s="51">
        <f>B144*C144*D144*E144</f>
        <v>1.2878822267315824</v>
      </c>
      <c r="C145" s="52">
        <f>C144*D144*E144</f>
        <v>1.1838421384201665</v>
      </c>
      <c r="D145" s="52">
        <f>D144*E144</f>
        <v>1.0961145944490176</v>
      </c>
      <c r="E145" s="53">
        <f>E144</f>
        <v>1.0073126477698378</v>
      </c>
      <c r="F145" s="35"/>
    </row>
    <row r="146" ht="13.5" thickBot="1"/>
    <row r="147" spans="1:6" ht="13.5" thickBot="1">
      <c r="A147" s="110" t="s">
        <v>67</v>
      </c>
      <c r="B147" s="118"/>
      <c r="C147" s="118"/>
      <c r="D147" s="118"/>
      <c r="E147" s="118"/>
      <c r="F147" s="119"/>
    </row>
    <row r="148" spans="1:6" ht="12.75">
      <c r="A148" s="95" t="s">
        <v>17</v>
      </c>
      <c r="B148" s="96"/>
      <c r="C148" s="96"/>
      <c r="D148" s="96"/>
      <c r="E148" s="96"/>
      <c r="F148" s="97"/>
    </row>
    <row r="149" spans="1:6" ht="12.75">
      <c r="A149" s="101" t="s">
        <v>18</v>
      </c>
      <c r="B149" s="102"/>
      <c r="C149" s="102"/>
      <c r="D149" s="102"/>
      <c r="E149" s="102"/>
      <c r="F149" s="103"/>
    </row>
    <row r="150" spans="1:6" ht="13.5" thickBot="1">
      <c r="A150" s="107" t="s">
        <v>31</v>
      </c>
      <c r="B150" s="108"/>
      <c r="C150" s="108"/>
      <c r="D150" s="108"/>
      <c r="E150" s="108"/>
      <c r="F150" s="109"/>
    </row>
    <row r="151" spans="1:3" ht="13.5" thickBot="1">
      <c r="A151" s="89" t="s">
        <v>68</v>
      </c>
      <c r="B151" s="90"/>
      <c r="C151" s="91"/>
    </row>
    <row r="152" spans="1:3" ht="12.75">
      <c r="A152" s="117" t="s">
        <v>7</v>
      </c>
      <c r="B152" s="168" t="s">
        <v>33</v>
      </c>
      <c r="C152" s="175"/>
    </row>
    <row r="153" spans="1:3" ht="24.75" customHeight="1" thickBot="1">
      <c r="A153" s="117"/>
      <c r="B153" s="176" t="s">
        <v>69</v>
      </c>
      <c r="C153" s="177"/>
    </row>
    <row r="154" spans="1:3" ht="15">
      <c r="A154" s="6">
        <v>2022</v>
      </c>
      <c r="B154" s="181">
        <f>F128</f>
        <v>90210</v>
      </c>
      <c r="C154" s="182"/>
    </row>
    <row r="155" spans="1:3" ht="15">
      <c r="A155" s="10">
        <v>2023</v>
      </c>
      <c r="B155" s="183">
        <f>E129*E145</f>
        <v>89348.6318571846</v>
      </c>
      <c r="C155" s="184"/>
    </row>
    <row r="156" spans="1:3" ht="15">
      <c r="A156" s="14">
        <v>2024</v>
      </c>
      <c r="B156" s="183">
        <f>D130*D145</f>
        <v>93608.18636594611</v>
      </c>
      <c r="C156" s="184"/>
    </row>
    <row r="157" spans="1:3" ht="15">
      <c r="A157" s="18">
        <v>2025</v>
      </c>
      <c r="B157" s="183">
        <f>C131*C145</f>
        <v>97075.05535045365</v>
      </c>
      <c r="C157" s="184"/>
    </row>
    <row r="158" spans="1:3" ht="15.75" thickBot="1">
      <c r="A158" s="22">
        <v>2026</v>
      </c>
      <c r="B158" s="185">
        <f>B132*B145</f>
        <v>95875.10448680591</v>
      </c>
      <c r="C158" s="186"/>
    </row>
    <row r="159" ht="13.5" thickBot="1"/>
    <row r="160" spans="1:6" ht="27.75" customHeight="1" thickBot="1">
      <c r="A160" s="187" t="s">
        <v>83</v>
      </c>
      <c r="B160" s="188"/>
      <c r="C160" s="188"/>
      <c r="D160" s="188"/>
      <c r="E160" s="188"/>
      <c r="F160" s="189"/>
    </row>
    <row r="161" spans="1:6" ht="12.75">
      <c r="A161" s="133" t="s">
        <v>70</v>
      </c>
      <c r="B161" s="134"/>
      <c r="C161" s="134"/>
      <c r="D161" s="134"/>
      <c r="E161" s="134"/>
      <c r="F161" s="135"/>
    </row>
    <row r="162" spans="1:6" ht="12.75">
      <c r="A162" s="191" t="s">
        <v>71</v>
      </c>
      <c r="B162" s="190"/>
      <c r="C162" s="190"/>
      <c r="D162" s="190"/>
      <c r="E162" s="190"/>
      <c r="F162" s="192"/>
    </row>
    <row r="163" spans="1:6" ht="12.75">
      <c r="A163" s="191" t="s">
        <v>72</v>
      </c>
      <c r="B163" s="190"/>
      <c r="C163" s="190"/>
      <c r="D163" s="190"/>
      <c r="E163" s="190"/>
      <c r="F163" s="192"/>
    </row>
    <row r="164" spans="1:6" ht="13.5" thickBot="1">
      <c r="A164" s="193" t="s">
        <v>73</v>
      </c>
      <c r="B164" s="194"/>
      <c r="C164" s="194"/>
      <c r="D164" s="194"/>
      <c r="E164" s="194"/>
      <c r="F164" s="195"/>
    </row>
    <row r="165" spans="1:6" ht="12.75">
      <c r="A165" s="95" t="s">
        <v>17</v>
      </c>
      <c r="B165" s="96"/>
      <c r="C165" s="96"/>
      <c r="D165" s="96"/>
      <c r="E165" s="96"/>
      <c r="F165" s="97"/>
    </row>
    <row r="166" spans="1:6" ht="12.75">
      <c r="A166" s="101" t="s">
        <v>18</v>
      </c>
      <c r="B166" s="102"/>
      <c r="C166" s="102"/>
      <c r="D166" s="102"/>
      <c r="E166" s="102"/>
      <c r="F166" s="103"/>
    </row>
    <row r="167" spans="1:6" ht="13.5" thickBot="1">
      <c r="A167" s="107" t="s">
        <v>31</v>
      </c>
      <c r="B167" s="108"/>
      <c r="C167" s="108"/>
      <c r="D167" s="108"/>
      <c r="E167" s="108"/>
      <c r="F167" s="109"/>
    </row>
    <row r="168" spans="1:6" ht="13.5" customHeight="1" thickBot="1">
      <c r="A168" s="89" t="s">
        <v>81</v>
      </c>
      <c r="B168" s="90"/>
      <c r="C168" s="90"/>
      <c r="D168" s="90"/>
      <c r="E168" s="90"/>
      <c r="F168" s="91"/>
    </row>
    <row r="169" spans="1:6" ht="12.75" customHeight="1">
      <c r="A169" s="1" t="s">
        <v>7</v>
      </c>
      <c r="B169" s="196"/>
      <c r="C169" s="59" t="s">
        <v>33</v>
      </c>
      <c r="D169" s="59" t="s">
        <v>34</v>
      </c>
      <c r="E169" s="59" t="s">
        <v>35</v>
      </c>
      <c r="F169" s="59" t="s">
        <v>78</v>
      </c>
    </row>
    <row r="170" spans="1:6" ht="72" customHeight="1" thickBot="1">
      <c r="A170" s="203"/>
      <c r="B170" s="60" t="s">
        <v>80</v>
      </c>
      <c r="C170" s="60" t="s">
        <v>75</v>
      </c>
      <c r="D170" s="60" t="s">
        <v>76</v>
      </c>
      <c r="E170" s="60" t="s">
        <v>77</v>
      </c>
      <c r="F170" s="60" t="s">
        <v>79</v>
      </c>
    </row>
    <row r="171" spans="1:6" ht="15">
      <c r="A171" s="6">
        <v>2022</v>
      </c>
      <c r="B171" s="32">
        <f>F69</f>
        <v>0</v>
      </c>
      <c r="C171" s="62">
        <f>D56-F13</f>
        <v>0</v>
      </c>
      <c r="D171" s="62">
        <f>B154-F13</f>
        <v>0</v>
      </c>
      <c r="E171" s="62">
        <f>B171+C171</f>
        <v>0</v>
      </c>
      <c r="F171" s="67">
        <f>B171+D171</f>
        <v>0</v>
      </c>
    </row>
    <row r="172" spans="1:6" ht="15">
      <c r="A172" s="10">
        <v>2023</v>
      </c>
      <c r="B172" s="37">
        <f>E70</f>
        <v>4670</v>
      </c>
      <c r="C172" s="64">
        <f>D57-E14</f>
        <v>1425.1415948556387</v>
      </c>
      <c r="D172" s="64">
        <f>B155-E14</f>
        <v>648.6318571846059</v>
      </c>
      <c r="E172" s="64">
        <f>B172+C172</f>
        <v>6095.141594855639</v>
      </c>
      <c r="F172" s="68">
        <f>B172+D172</f>
        <v>5318.631857184606</v>
      </c>
    </row>
    <row r="173" spans="1:6" ht="15">
      <c r="A173" s="14">
        <v>2024</v>
      </c>
      <c r="B173" s="37">
        <f>D71</f>
        <v>16372</v>
      </c>
      <c r="C173" s="64">
        <f>D58-D15</f>
        <v>6642.677730766474</v>
      </c>
      <c r="D173" s="64">
        <f>B156-D15</f>
        <v>8208.186365946109</v>
      </c>
      <c r="E173" s="64">
        <f>B173+C173</f>
        <v>23014.677730766474</v>
      </c>
      <c r="F173" s="68">
        <f>B173+D173</f>
        <v>24580.18636594611</v>
      </c>
    </row>
    <row r="174" spans="1:6" ht="15">
      <c r="A174" s="18">
        <v>2025</v>
      </c>
      <c r="B174" s="37">
        <f>C72</f>
        <v>26500</v>
      </c>
      <c r="C174" s="64">
        <f>D59-C16</f>
        <v>14826.121977597213</v>
      </c>
      <c r="D174" s="64">
        <f>B157-C16</f>
        <v>15075.055350453651</v>
      </c>
      <c r="E174" s="64">
        <f>B174+C174</f>
        <v>41326.12197759721</v>
      </c>
      <c r="F174" s="68">
        <f>B174+D174</f>
        <v>41575.05535045365</v>
      </c>
    </row>
    <row r="175" spans="1:6" ht="15.75" thickBot="1">
      <c r="A175" s="22">
        <v>2026</v>
      </c>
      <c r="B175" s="44">
        <f>B73</f>
        <v>38444</v>
      </c>
      <c r="C175" s="198">
        <f>D60-B17</f>
        <v>26278.22167085411</v>
      </c>
      <c r="D175" s="198">
        <f>B158-B17</f>
        <v>21431.10448680591</v>
      </c>
      <c r="E175" s="198">
        <f>B175+C175</f>
        <v>64722.22167085411</v>
      </c>
      <c r="F175" s="199">
        <f>B175+D175</f>
        <v>59875.10448680591</v>
      </c>
    </row>
    <row r="176" spans="1:6" ht="13.5" thickBot="1">
      <c r="A176" s="197" t="s">
        <v>82</v>
      </c>
      <c r="B176" s="200">
        <f>SUM(B171:B175)</f>
        <v>85986</v>
      </c>
      <c r="C176" s="201">
        <f>SUM(C171:C175)</f>
        <v>49172.162974073435</v>
      </c>
      <c r="D176" s="201">
        <f>SUM(D171:D175)</f>
        <v>45362.97806039028</v>
      </c>
      <c r="E176" s="201">
        <f>SUM(E171:E175)</f>
        <v>135158.16297407344</v>
      </c>
      <c r="F176" s="202">
        <f>SUM(F171:F175)</f>
        <v>131348.97806039028</v>
      </c>
    </row>
  </sheetData>
  <sheetProtection/>
  <mergeCells count="115">
    <mergeCell ref="A168:F168"/>
    <mergeCell ref="A163:F163"/>
    <mergeCell ref="A164:F164"/>
    <mergeCell ref="A165:F165"/>
    <mergeCell ref="A166:F166"/>
    <mergeCell ref="A167:F167"/>
    <mergeCell ref="I119:I120"/>
    <mergeCell ref="I118:N118"/>
    <mergeCell ref="B156:C156"/>
    <mergeCell ref="B157:C157"/>
    <mergeCell ref="B158:C158"/>
    <mergeCell ref="A160:F160"/>
    <mergeCell ref="A161:F161"/>
    <mergeCell ref="A162:F162"/>
    <mergeCell ref="A151:C151"/>
    <mergeCell ref="A152:A153"/>
    <mergeCell ref="B152:C152"/>
    <mergeCell ref="B153:C153"/>
    <mergeCell ref="B154:C154"/>
    <mergeCell ref="B155:C155"/>
    <mergeCell ref="A147:F147"/>
    <mergeCell ref="A148:F148"/>
    <mergeCell ref="A149:F149"/>
    <mergeCell ref="A150:F150"/>
    <mergeCell ref="I109:I110"/>
    <mergeCell ref="I108:K108"/>
    <mergeCell ref="J110:K110"/>
    <mergeCell ref="J111:K111"/>
    <mergeCell ref="A135:G135"/>
    <mergeCell ref="A136:G136"/>
    <mergeCell ref="A134:F134"/>
    <mergeCell ref="A137:F137"/>
    <mergeCell ref="B138:F138"/>
    <mergeCell ref="I98:N98"/>
    <mergeCell ref="J99:N99"/>
    <mergeCell ref="J112:K112"/>
    <mergeCell ref="J109:K109"/>
    <mergeCell ref="J113:K113"/>
    <mergeCell ref="A123:F123"/>
    <mergeCell ref="A124:F124"/>
    <mergeCell ref="I89:N89"/>
    <mergeCell ref="J90:N90"/>
    <mergeCell ref="A125:F125"/>
    <mergeCell ref="B126:F126"/>
    <mergeCell ref="J114:K114"/>
    <mergeCell ref="J115:K115"/>
    <mergeCell ref="A1:F1"/>
    <mergeCell ref="A2:F2"/>
    <mergeCell ref="A3:B3"/>
    <mergeCell ref="C3:F3"/>
    <mergeCell ref="A121:F121"/>
    <mergeCell ref="A122:F122"/>
    <mergeCell ref="A8:F9"/>
    <mergeCell ref="A10:F10"/>
    <mergeCell ref="A11:A12"/>
    <mergeCell ref="B11:F11"/>
    <mergeCell ref="A4:F4"/>
    <mergeCell ref="A5:F5"/>
    <mergeCell ref="A6:F6"/>
    <mergeCell ref="A7:F7"/>
    <mergeCell ref="A28:G28"/>
    <mergeCell ref="A29:F29"/>
    <mergeCell ref="A30:F30"/>
    <mergeCell ref="A18:A19"/>
    <mergeCell ref="B18:F18"/>
    <mergeCell ref="A25:G25"/>
    <mergeCell ref="A26:G26"/>
    <mergeCell ref="A66:F66"/>
    <mergeCell ref="B32:F32"/>
    <mergeCell ref="B40:F40"/>
    <mergeCell ref="A49:F49"/>
    <mergeCell ref="A50:F50"/>
    <mergeCell ref="I8:N8"/>
    <mergeCell ref="J9:N9"/>
    <mergeCell ref="J17:N17"/>
    <mergeCell ref="A31:F31"/>
    <mergeCell ref="A27:G27"/>
    <mergeCell ref="I53:N53"/>
    <mergeCell ref="J54:N54"/>
    <mergeCell ref="I31:L31"/>
    <mergeCell ref="I32:I33"/>
    <mergeCell ref="A53:D53"/>
    <mergeCell ref="A54:A55"/>
    <mergeCell ref="A51:F51"/>
    <mergeCell ref="A52:F52"/>
    <mergeCell ref="A84:F84"/>
    <mergeCell ref="B67:F67"/>
    <mergeCell ref="A85:F85"/>
    <mergeCell ref="A86:F86"/>
    <mergeCell ref="I62:N62"/>
    <mergeCell ref="J63:N63"/>
    <mergeCell ref="A63:F63"/>
    <mergeCell ref="A64:F64"/>
    <mergeCell ref="A65:F65"/>
    <mergeCell ref="A62:F62"/>
    <mergeCell ref="A87:F87"/>
    <mergeCell ref="B88:F88"/>
    <mergeCell ref="A96:F96"/>
    <mergeCell ref="I71:N71"/>
    <mergeCell ref="J72:N72"/>
    <mergeCell ref="I80:N80"/>
    <mergeCell ref="J81:N81"/>
    <mergeCell ref="A75:F75"/>
    <mergeCell ref="B76:F76"/>
    <mergeCell ref="A83:F83"/>
    <mergeCell ref="A112:F112"/>
    <mergeCell ref="B113:F113"/>
    <mergeCell ref="A97:F97"/>
    <mergeCell ref="A98:F98"/>
    <mergeCell ref="A109:F109"/>
    <mergeCell ref="A110:F110"/>
    <mergeCell ref="A99:F99"/>
    <mergeCell ref="B100:F100"/>
    <mergeCell ref="A108:F108"/>
    <mergeCell ref="A111:F111"/>
  </mergeCells>
  <hyperlinks>
    <hyperlink ref="A2:F2" r:id="rId1" display="The Actuary's Free Study Guide for Exam 6"/>
    <hyperlink ref="A4:F4" r:id="rId2" display="Published under the Creative Commons Attribution Share-Alike License 3.0"/>
    <hyperlink ref="A6:F6" r:id="rId3" display="Estimating Unpaid Claims Using Basic Techniques"/>
  </hyperlinks>
  <printOptions/>
  <pageMargins left="0.75" right="0.75" top="1" bottom="1" header="0.5" footer="0.5"/>
  <pageSetup horizontalDpi="1200" verticalDpi="1200" orientation="portrait" r:id="rId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Gennady</cp:lastModifiedBy>
  <dcterms:created xsi:type="dcterms:W3CDTF">1996-10-14T23:33:28Z</dcterms:created>
  <dcterms:modified xsi:type="dcterms:W3CDTF">2010-09-12T00:58:51Z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