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<sst xmlns="http://schemas.openxmlformats.org/spreadsheetml/2006/main" count="145" uniqueCount="62">
  <si>
    <t>The Actuary's Free Study Guide for Exam 6</t>
  </si>
  <si>
    <t>Created by G. Stolyarov II</t>
  </si>
  <si>
    <t>Published under the Creative Commons Attribution Share-Alike License 3.0</t>
  </si>
  <si>
    <r>
      <rPr>
        <b/>
        <sz val="11"/>
        <color indexed="8"/>
        <rFont val="Calibri"/>
        <family val="2"/>
      </rPr>
      <t>Source:</t>
    </r>
    <r>
      <rPr>
        <sz val="11"/>
        <color indexed="8"/>
        <rFont val="Calibri"/>
        <family val="2"/>
      </rPr>
      <t xml:space="preserve"> Friedland, Jacqueline F.</t>
    </r>
    <r>
      <rPr>
        <i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</si>
  <si>
    <t>Estimating Unpaid Claims Using Basic Techniques</t>
  </si>
  <si>
    <t>This study guide is Mr. Stolyarov's work alone and is not affiliated with any other individual(s) or organization(s) whose works are cited.</t>
  </si>
  <si>
    <t>The Conger-Nolibos Method of Estimating Unpaid Unallocated Loss Adjustment Expenses - Practice Questions and Solutions</t>
  </si>
  <si>
    <t xml:space="preserve"> Section 43</t>
  </si>
  <si>
    <r>
      <t xml:space="preserve">Problem S6-43-1. </t>
    </r>
    <r>
      <rPr>
        <sz val="10"/>
        <rFont val="Arial"/>
        <family val="2"/>
      </rPr>
      <t xml:space="preserve">You are given the following data for *# Insurance Company.  </t>
    </r>
  </si>
  <si>
    <t>Year</t>
  </si>
  <si>
    <t>Calendar Year Data</t>
  </si>
  <si>
    <t>Paid ULAE</t>
  </si>
  <si>
    <t>Paid Claims</t>
  </si>
  <si>
    <t>Reported Claims</t>
  </si>
  <si>
    <t>Ultimate on Claims Reported in Calendar Year</t>
  </si>
  <si>
    <t>Accident Year Data</t>
  </si>
  <si>
    <t>Ultimate Claims</t>
  </si>
  <si>
    <t>IBNR at 12/31/2027</t>
  </si>
  <si>
    <t>Total</t>
  </si>
  <si>
    <t>(a) Estimate unpaid ULAE as of December 31, 2027, using the classical technique.</t>
  </si>
  <si>
    <t>(b) Estimate unpaid ULAE as of December 31, 2027, using the Kittel refinement to the classical technique.</t>
  </si>
  <si>
    <t>An answer template is provided to the side. Excel formulas may and should be used.</t>
  </si>
  <si>
    <t xml:space="preserve">After you develop your answers, compare them to the key below. </t>
  </si>
  <si>
    <t>All monetary figures are rounded to whole numbers.</t>
  </si>
  <si>
    <t>Answer Template for Problem S6-43-1.</t>
  </si>
  <si>
    <t>Calendar Year</t>
  </si>
  <si>
    <t>Average of Paid and Reported Claims</t>
  </si>
  <si>
    <t>ULAE Ratio</t>
  </si>
  <si>
    <t>Paid ULAE to Paid Claims</t>
  </si>
  <si>
    <t>Paid ULAE to Average Paid and Reported Claims</t>
  </si>
  <si>
    <t>Selected ULAE Ratios (Arithmetic Means)</t>
  </si>
  <si>
    <t>Case Outstanding at 12/31/2027</t>
  </si>
  <si>
    <t>IBNR at 12/31/2007</t>
  </si>
  <si>
    <t>Solution Key for Problem S6-43-1.</t>
  </si>
  <si>
    <t>(a) Unpaid ULAE at 12/31/2027, Classical Method</t>
  </si>
  <si>
    <t>(b) Unpaid ULAE at 12/31/2027, Kittel Refinement</t>
  </si>
  <si>
    <t>Answer Template for Problem S6-43-2.</t>
  </si>
  <si>
    <t>Claims Basis</t>
  </si>
  <si>
    <t>Selected ULAE Ratio (Arithmetic Mean)</t>
  </si>
  <si>
    <r>
      <t xml:space="preserve">Problem S6-43-2. </t>
    </r>
    <r>
      <rPr>
        <sz val="10"/>
        <color indexed="8"/>
        <rFont val="Arial"/>
        <family val="2"/>
      </rPr>
      <t>Continue using the</t>
    </r>
    <r>
      <rPr>
        <sz val="10"/>
        <rFont val="Arial"/>
        <family val="2"/>
      </rPr>
      <t xml:space="preserve"> data for *# Insurance Company. Now estimate unpaid ULAE at 12/31/2027 using the Conger-Nolibos method and the assumption that 55% of ULAE are incurred as claims are opened and 45% are incurred in the course of claim maintenance (U_1 = 0.55, U_2 = 0.45, U_3 = 0). Make your final estimates incorporating (a) the expected claims method, (b) the Bornhuetter-Ferguson method, and (c) the development method.</t>
    </r>
  </si>
  <si>
    <t>(a) Unpaid ULAE at 12/31/2027, Conger-Nolibos and Expected Claims Method</t>
  </si>
  <si>
    <t>(b) Unpaid ULAE at 12/31/2027, Conger-Nolibos and Bornhuetter-Ferguson Method</t>
  </si>
  <si>
    <t>(c) Unpaid ULAE at 12/31/2027, Conger-Nolibos and Development Method</t>
  </si>
  <si>
    <r>
      <t xml:space="preserve">Problem S6-43-3. </t>
    </r>
    <r>
      <rPr>
        <sz val="10"/>
        <color indexed="8"/>
        <rFont val="Arial"/>
        <family val="2"/>
      </rPr>
      <t>Continue using the</t>
    </r>
    <r>
      <rPr>
        <sz val="10"/>
        <rFont val="Arial"/>
        <family val="2"/>
      </rPr>
      <t xml:space="preserve"> data for *# Insurance Company. Now estimate unpaid ULAE at 12/31/2027 using the Conger-Nolibos method and the assumption that 20% of ULAE are incurred as claims are opened and 80% are incurred in the course of claim maintenance (U_1 = 0.2, U_2 = 0.8, U_3 = 0). Make your final estimates incorporating (a) the expected claims method, (b) the Bornhuetter-Ferguson method, and (c) the development method.</t>
    </r>
  </si>
  <si>
    <t>Answer Template for Problem S6-43-3.</t>
  </si>
  <si>
    <t>Solution Key for Problem S6-43-2.</t>
  </si>
  <si>
    <r>
      <t xml:space="preserve">Problem S6-43-4. </t>
    </r>
    <r>
      <rPr>
        <sz val="10"/>
        <color indexed="8"/>
        <rFont val="Arial"/>
        <family val="2"/>
      </rPr>
      <t>Continue using the</t>
    </r>
    <r>
      <rPr>
        <sz val="10"/>
        <rFont val="Arial"/>
        <family val="2"/>
      </rPr>
      <t xml:space="preserve"> data for *# Insurance Company. Now estimate (a) IBNR and (b) unpaid ULAE at 12/31/2027 using the </t>
    </r>
    <r>
      <rPr>
        <i/>
        <sz val="10"/>
        <rFont val="Arial"/>
        <family val="2"/>
      </rPr>
      <t>simplified</t>
    </r>
    <r>
      <rPr>
        <sz val="10"/>
        <rFont val="Arial"/>
        <family val="2"/>
      </rPr>
      <t xml:space="preserve"> Conger-Nolibos method and the assumption that 55% of ULAE are incurred as claims are opened and 45% are incurred in the course of claim maintenance (U_1 = 0.55, U_2 = 0.45, U_3 = 0). Base your estimate on 5% the latest accident year's ultimate claims.</t>
    </r>
  </si>
  <si>
    <t>Solution Key for Problem S6-43-3.</t>
  </si>
  <si>
    <t>Accident Year Ultimate Claims</t>
  </si>
  <si>
    <t>Answer Template for Problem S6-43-4.</t>
  </si>
  <si>
    <t>(a) Estimated Pure IBNR, Based on 5% of Latest Accident Year's Ultimate Claims</t>
  </si>
  <si>
    <t>(b) Unpaid ULAE at 12/31/2027, Based on 5% of Latest Accident Year's Ultimate Claims</t>
  </si>
  <si>
    <t>Solution Key for Problem S6-43-4.</t>
  </si>
  <si>
    <t>Casualty Actuarial Society. July 2010. Chapter 17, pp. 394-400, 413-417</t>
  </si>
  <si>
    <r>
      <rPr>
        <b/>
        <sz val="10"/>
        <rFont val="Arial"/>
        <family val="2"/>
      </rPr>
      <t xml:space="preserve">Problem S6-43-5.  </t>
    </r>
    <r>
      <rPr>
        <sz val="10"/>
        <rFont val="Arial"/>
        <family val="2"/>
      </rPr>
      <t>Four kinds of proportionalities are assumed in the Conger-Nolibos approach. What are they? (See Friedland, p. 395.)</t>
    </r>
  </si>
  <si>
    <t xml:space="preserve">Write your answer to the side or in a separate document. </t>
  </si>
  <si>
    <t>Solution Key for Problem S6-43-5.</t>
  </si>
  <si>
    <t>1. ULAE resource expenditures α Dollars of claims being handled.</t>
  </si>
  <si>
    <t>3. ULAE amounts spent maintaining claims α Claim payments made.</t>
  </si>
  <si>
    <t>4. ULAE amounts spent closing claims α Ultimate cost of claims being closed.</t>
  </si>
  <si>
    <t>2. ULAE amounts spent opening claims α Ultimate cost of claims reported.</t>
  </si>
  <si>
    <t>The following are the four proportionalities in the Conger-Nolibos approach (using the proportionality symbol α) (Friedland, p. 395).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</si>
</sst>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12"/>
      <name val="Calibri"/>
      <family val="2"/>
    </font>
    <font>
      <u val="single"/>
      <sz val="11"/>
      <color indexed="12"/>
      <name val="Calibri"/>
      <family val="2"/>
    </font>
    <font>
      <i/>
      <sz val="11"/>
      <color indexed="8"/>
      <name val="Calibri"/>
      <family val="2"/>
    </font>
    <font>
      <i/>
      <u val="single"/>
      <sz val="11"/>
      <color indexed="12"/>
      <name val="Calibri"/>
      <family val="2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3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9" fillId="0" borderId="13" xfId="0" applyFont="1" applyBorder="1" applyAlignment="1">
      <alignment horizontal="right"/>
    </xf>
    <xf numFmtId="0" fontId="9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3" fontId="0" fillId="0" borderId="16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26" xfId="0" applyNumberFormat="1" applyFont="1" applyBorder="1" applyAlignment="1">
      <alignment/>
    </xf>
    <xf numFmtId="0" fontId="9" fillId="0" borderId="0" xfId="0" applyFont="1" applyBorder="1" applyAlignment="1">
      <alignment vertical="distributed"/>
    </xf>
    <xf numFmtId="0" fontId="9" fillId="0" borderId="27" xfId="0" applyFont="1" applyBorder="1" applyAlignment="1">
      <alignment vertical="distributed"/>
    </xf>
    <xf numFmtId="0" fontId="9" fillId="0" borderId="28" xfId="0" applyFont="1" applyBorder="1" applyAlignment="1">
      <alignment vertical="distributed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3" fontId="0" fillId="0" borderId="29" xfId="0" applyNumberForma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32" xfId="0" applyFont="1" applyBorder="1" applyAlignment="1">
      <alignment horizontal="center"/>
    </xf>
    <xf numFmtId="0" fontId="9" fillId="0" borderId="14" xfId="0" applyFont="1" applyBorder="1" applyAlignment="1">
      <alignment horizontal="center" vertical="distributed"/>
    </xf>
    <xf numFmtId="0" fontId="9" fillId="0" borderId="30" xfId="0" applyFont="1" applyBorder="1" applyAlignment="1">
      <alignment horizontal="center" vertical="distributed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1" xfId="0" applyFont="1" applyBorder="1" applyAlignment="1">
      <alignment horizontal="center" vertical="distributed"/>
    </xf>
    <xf numFmtId="0" fontId="8" fillId="0" borderId="13" xfId="0" applyFont="1" applyBorder="1" applyAlignment="1">
      <alignment horizontal="center" vertical="distributed" wrapText="1"/>
    </xf>
    <xf numFmtId="0" fontId="8" fillId="0" borderId="32" xfId="0" applyFont="1" applyBorder="1" applyAlignment="1">
      <alignment horizontal="center" vertical="distributed" wrapText="1"/>
    </xf>
    <xf numFmtId="0" fontId="8" fillId="0" borderId="37" xfId="0" applyFont="1" applyBorder="1" applyAlignment="1">
      <alignment horizontal="center" vertical="distributed" wrapText="1"/>
    </xf>
    <xf numFmtId="3" fontId="0" fillId="0" borderId="38" xfId="0" applyNumberFormat="1" applyBorder="1" applyAlignment="1">
      <alignment horizontal="center"/>
    </xf>
    <xf numFmtId="3" fontId="0" fillId="0" borderId="39" xfId="0" applyNumberFormat="1" applyBorder="1" applyAlignment="1">
      <alignment horizontal="center"/>
    </xf>
    <xf numFmtId="3" fontId="0" fillId="0" borderId="24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3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45" xfId="0" applyFont="1" applyBorder="1" applyAlignment="1">
      <alignment horizontal="left"/>
    </xf>
    <xf numFmtId="0" fontId="5" fillId="0" borderId="35" xfId="57" applyFont="1" applyBorder="1" applyAlignment="1">
      <alignment horizontal="center" vertical="distributed"/>
      <protection/>
    </xf>
    <xf numFmtId="0" fontId="5" fillId="0" borderId="36" xfId="57" applyFont="1" applyBorder="1" applyAlignment="1">
      <alignment horizontal="center" vertical="distributed"/>
      <protection/>
    </xf>
    <xf numFmtId="0" fontId="5" fillId="0" borderId="45" xfId="57" applyFont="1" applyBorder="1" applyAlignment="1">
      <alignment horizontal="center" vertical="distributed"/>
      <protection/>
    </xf>
    <xf numFmtId="0" fontId="5" fillId="0" borderId="33" xfId="57" applyFont="1" applyBorder="1" applyAlignment="1">
      <alignment horizontal="center" vertical="distributed"/>
      <protection/>
    </xf>
    <xf numFmtId="0" fontId="5" fillId="0" borderId="34" xfId="57" applyFont="1" applyBorder="1" applyAlignment="1">
      <alignment horizontal="center" vertical="distributed"/>
      <protection/>
    </xf>
    <xf numFmtId="0" fontId="5" fillId="0" borderId="40" xfId="57" applyFont="1" applyBorder="1" applyAlignment="1">
      <alignment horizontal="center" vertical="distributed"/>
      <protection/>
    </xf>
    <xf numFmtId="0" fontId="8" fillId="0" borderId="32" xfId="0" applyFont="1" applyBorder="1" applyAlignment="1">
      <alignment horizontal="center" vertical="distributed"/>
    </xf>
    <xf numFmtId="0" fontId="8" fillId="0" borderId="45" xfId="0" applyFont="1" applyBorder="1" applyAlignment="1">
      <alignment horizontal="center" vertical="distributed"/>
    </xf>
    <xf numFmtId="0" fontId="0" fillId="0" borderId="30" xfId="0" applyBorder="1" applyAlignment="1">
      <alignment horizontal="center" vertical="distributed"/>
    </xf>
    <xf numFmtId="0" fontId="0" fillId="0" borderId="37" xfId="0" applyBorder="1" applyAlignment="1">
      <alignment horizontal="center"/>
    </xf>
    <xf numFmtId="0" fontId="3" fillId="0" borderId="13" xfId="53" applyFont="1" applyBorder="1" applyAlignment="1">
      <alignment horizontal="center"/>
    </xf>
    <xf numFmtId="0" fontId="3" fillId="0" borderId="32" xfId="53" applyFont="1" applyBorder="1" applyAlignment="1">
      <alignment horizontal="center"/>
    </xf>
    <xf numFmtId="0" fontId="3" fillId="0" borderId="37" xfId="53" applyFont="1" applyBorder="1" applyAlignment="1">
      <alignment horizontal="center"/>
    </xf>
    <xf numFmtId="0" fontId="2" fillId="0" borderId="35" xfId="57" applyBorder="1" applyAlignment="1">
      <alignment horizontal="center" vertical="distributed"/>
      <protection/>
    </xf>
    <xf numFmtId="0" fontId="2" fillId="0" borderId="36" xfId="57" applyBorder="1" applyAlignment="1">
      <alignment horizontal="center" vertical="distributed"/>
      <protection/>
    </xf>
    <xf numFmtId="0" fontId="2" fillId="0" borderId="45" xfId="57" applyBorder="1" applyAlignment="1">
      <alignment horizontal="center" vertical="distributed"/>
      <protection/>
    </xf>
    <xf numFmtId="0" fontId="6" fillId="0" borderId="43" xfId="53" applyFont="1" applyBorder="1" applyAlignment="1">
      <alignment horizontal="center" vertical="distributed"/>
    </xf>
    <xf numFmtId="0" fontId="6" fillId="0" borderId="0" xfId="53" applyFont="1" applyBorder="1" applyAlignment="1">
      <alignment horizontal="center" vertical="distributed"/>
    </xf>
    <xf numFmtId="0" fontId="6" fillId="0" borderId="44" xfId="53" applyFont="1" applyBorder="1" applyAlignment="1">
      <alignment horizontal="center" vertical="distributed"/>
    </xf>
    <xf numFmtId="0" fontId="2" fillId="0" borderId="33" xfId="57" applyFont="1" applyBorder="1" applyAlignment="1">
      <alignment horizontal="center"/>
      <protection/>
    </xf>
    <xf numFmtId="0" fontId="2" fillId="0" borderId="34" xfId="57" applyBorder="1" applyAlignment="1">
      <alignment horizontal="center"/>
      <protection/>
    </xf>
    <xf numFmtId="0" fontId="2" fillId="0" borderId="40" xfId="57" applyBorder="1" applyAlignment="1">
      <alignment horizontal="center"/>
      <protection/>
    </xf>
    <xf numFmtId="0" fontId="1" fillId="0" borderId="35" xfId="57" applyFont="1" applyBorder="1" applyAlignment="1">
      <alignment horizontal="center" vertical="distributed"/>
      <protection/>
    </xf>
    <xf numFmtId="0" fontId="1" fillId="0" borderId="36" xfId="57" applyFont="1" applyBorder="1" applyAlignment="1">
      <alignment horizontal="center" vertical="distributed"/>
      <protection/>
    </xf>
    <xf numFmtId="0" fontId="1" fillId="0" borderId="45" xfId="57" applyFont="1" applyBorder="1" applyAlignment="1">
      <alignment horizontal="center" vertical="distributed"/>
      <protection/>
    </xf>
    <xf numFmtId="0" fontId="3" fillId="0" borderId="43" xfId="53" applyFont="1" applyBorder="1" applyAlignment="1">
      <alignment horizontal="center"/>
    </xf>
    <xf numFmtId="0" fontId="3" fillId="0" borderId="0" xfId="53" applyFont="1" applyBorder="1" applyAlignment="1">
      <alignment horizontal="center"/>
    </xf>
    <xf numFmtId="0" fontId="3" fillId="0" borderId="44" xfId="53" applyFont="1" applyBorder="1" applyAlignment="1">
      <alignment horizontal="center"/>
    </xf>
    <xf numFmtId="0" fontId="1" fillId="0" borderId="33" xfId="57" applyFont="1" applyBorder="1" applyAlignment="1">
      <alignment horizontal="center"/>
      <protection/>
    </xf>
    <xf numFmtId="0" fontId="1" fillId="0" borderId="34" xfId="57" applyFont="1" applyBorder="1" applyAlignment="1">
      <alignment horizontal="center"/>
      <protection/>
    </xf>
    <xf numFmtId="0" fontId="1" fillId="0" borderId="40" xfId="57" applyFont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43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44" xfId="0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32" xfId="0" applyFont="1" applyBorder="1" applyAlignment="1">
      <alignment horizontal="center"/>
    </xf>
    <xf numFmtId="0" fontId="0" fillId="0" borderId="3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ationalargumentator.com/actuaryguide/6-study-guide.html" TargetMode="External" /><Relationship Id="rId2" Type="http://schemas.openxmlformats.org/officeDocument/2006/relationships/hyperlink" Target="http://creativecommons.org/licenses/by-sa/3.0/" TargetMode="External" /><Relationship Id="rId3" Type="http://schemas.openxmlformats.org/officeDocument/2006/relationships/hyperlink" Target="http://www.casact.org/pubs/Friedland_estimating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A1">
      <selection activeCell="B108" sqref="B108"/>
    </sheetView>
  </sheetViews>
  <sheetFormatPr defaultColWidth="9.140625" defaultRowHeight="12.75"/>
  <cols>
    <col min="1" max="1" width="16.8515625" style="0" customWidth="1"/>
    <col min="2" max="2" width="21.421875" style="0" customWidth="1"/>
    <col min="3" max="3" width="18.28125" style="0" customWidth="1"/>
    <col min="4" max="4" width="18.140625" style="0" customWidth="1"/>
    <col min="5" max="5" width="18.421875" style="0" customWidth="1"/>
    <col min="6" max="6" width="20.8515625" style="0" customWidth="1"/>
    <col min="7" max="7" width="17.7109375" style="0" customWidth="1"/>
    <col min="8" max="8" width="16.00390625" style="0" customWidth="1"/>
    <col min="10" max="10" width="14.28125" style="0" customWidth="1"/>
    <col min="11" max="11" width="14.7109375" style="0" customWidth="1"/>
    <col min="12" max="12" width="17.8515625" style="0" customWidth="1"/>
    <col min="13" max="13" width="16.140625" style="0" customWidth="1"/>
    <col min="14" max="14" width="17.00390625" style="0" customWidth="1"/>
    <col min="15" max="15" width="13.00390625" style="0" customWidth="1"/>
    <col min="16" max="16" width="15.140625" style="0" customWidth="1"/>
  </cols>
  <sheetData>
    <row r="1" spans="1:6" ht="15">
      <c r="A1" s="113" t="s">
        <v>6</v>
      </c>
      <c r="B1" s="114"/>
      <c r="C1" s="114"/>
      <c r="D1" s="114"/>
      <c r="E1" s="114"/>
      <c r="F1" s="115"/>
    </row>
    <row r="2" spans="1:6" ht="15">
      <c r="A2" s="116" t="s">
        <v>0</v>
      </c>
      <c r="B2" s="117"/>
      <c r="C2" s="117"/>
      <c r="D2" s="117"/>
      <c r="E2" s="117"/>
      <c r="F2" s="118"/>
    </row>
    <row r="3" spans="1:6" ht="15.75" thickBot="1">
      <c r="A3" s="119" t="s">
        <v>7</v>
      </c>
      <c r="B3" s="120"/>
      <c r="C3" s="120" t="s">
        <v>1</v>
      </c>
      <c r="D3" s="120"/>
      <c r="E3" s="120"/>
      <c r="F3" s="121"/>
    </row>
    <row r="4" spans="1:6" ht="15.75" thickBot="1">
      <c r="A4" s="101" t="s">
        <v>2</v>
      </c>
      <c r="B4" s="102"/>
      <c r="C4" s="102"/>
      <c r="D4" s="102"/>
      <c r="E4" s="102"/>
      <c r="F4" s="103"/>
    </row>
    <row r="5" spans="1:6" ht="15">
      <c r="A5" s="104" t="s">
        <v>3</v>
      </c>
      <c r="B5" s="105"/>
      <c r="C5" s="105"/>
      <c r="D5" s="105"/>
      <c r="E5" s="105"/>
      <c r="F5" s="106"/>
    </row>
    <row r="6" spans="1:6" ht="15">
      <c r="A6" s="107" t="s">
        <v>4</v>
      </c>
      <c r="B6" s="108"/>
      <c r="C6" s="108"/>
      <c r="D6" s="108"/>
      <c r="E6" s="108"/>
      <c r="F6" s="109"/>
    </row>
    <row r="7" spans="1:6" ht="15.75" thickBot="1">
      <c r="A7" s="110" t="s">
        <v>53</v>
      </c>
      <c r="B7" s="111"/>
      <c r="C7" s="111"/>
      <c r="D7" s="111"/>
      <c r="E7" s="111"/>
      <c r="F7" s="112"/>
    </row>
    <row r="8" spans="1:6" ht="12.75">
      <c r="A8" s="91" t="s">
        <v>5</v>
      </c>
      <c r="B8" s="92"/>
      <c r="C8" s="92"/>
      <c r="D8" s="92"/>
      <c r="E8" s="92"/>
      <c r="F8" s="93"/>
    </row>
    <row r="9" spans="1:6" ht="16.5" customHeight="1" thickBot="1">
      <c r="A9" s="94"/>
      <c r="B9" s="95"/>
      <c r="C9" s="95"/>
      <c r="D9" s="95"/>
      <c r="E9" s="95"/>
      <c r="F9" s="96"/>
    </row>
    <row r="10" spans="1:16" ht="13.5" thickBot="1">
      <c r="A10" s="57" t="s">
        <v>8</v>
      </c>
      <c r="B10" s="97"/>
      <c r="C10" s="97"/>
      <c r="D10" s="97"/>
      <c r="E10" s="97"/>
      <c r="F10" s="98"/>
      <c r="J10" s="45" t="s">
        <v>24</v>
      </c>
      <c r="K10" s="83"/>
      <c r="L10" s="83"/>
      <c r="M10" s="83"/>
      <c r="N10" s="83"/>
      <c r="O10" s="81"/>
      <c r="P10" s="82"/>
    </row>
    <row r="11" spans="1:16" ht="13.5" thickBot="1">
      <c r="A11" s="53" t="s">
        <v>9</v>
      </c>
      <c r="B11" s="45" t="s">
        <v>10</v>
      </c>
      <c r="C11" s="46"/>
      <c r="D11" s="55"/>
      <c r="E11" s="47" t="s">
        <v>14</v>
      </c>
      <c r="F11" s="45" t="s">
        <v>15</v>
      </c>
      <c r="G11" s="83"/>
      <c r="H11" s="100"/>
      <c r="J11" s="53" t="s">
        <v>25</v>
      </c>
      <c r="K11" s="53" t="s">
        <v>11</v>
      </c>
      <c r="L11" s="53" t="s">
        <v>12</v>
      </c>
      <c r="M11" s="53" t="s">
        <v>13</v>
      </c>
      <c r="N11" s="47" t="s">
        <v>26</v>
      </c>
      <c r="O11" s="65" t="s">
        <v>27</v>
      </c>
      <c r="P11" s="66"/>
    </row>
    <row r="12" spans="1:16" ht="51" customHeight="1" thickBot="1">
      <c r="A12" s="84"/>
      <c r="B12" s="5" t="s">
        <v>11</v>
      </c>
      <c r="C12" s="5" t="s">
        <v>12</v>
      </c>
      <c r="D12" s="5" t="s">
        <v>13</v>
      </c>
      <c r="E12" s="99"/>
      <c r="F12" s="5" t="s">
        <v>16</v>
      </c>
      <c r="G12" s="5" t="s">
        <v>17</v>
      </c>
      <c r="H12" s="5" t="s">
        <v>13</v>
      </c>
      <c r="J12" s="54"/>
      <c r="K12" s="84"/>
      <c r="L12" s="84"/>
      <c r="M12" s="84"/>
      <c r="N12" s="48"/>
      <c r="O12" s="26" t="s">
        <v>28</v>
      </c>
      <c r="P12" s="27" t="s">
        <v>29</v>
      </c>
    </row>
    <row r="13" spans="1:16" ht="12.75">
      <c r="A13" s="1">
        <v>2023</v>
      </c>
      <c r="B13" s="11">
        <v>3433</v>
      </c>
      <c r="C13" s="12">
        <v>44000</v>
      </c>
      <c r="D13" s="12">
        <v>77000</v>
      </c>
      <c r="E13" s="12">
        <v>84444</v>
      </c>
      <c r="F13" s="12">
        <v>99999</v>
      </c>
      <c r="G13" s="12">
        <v>1500</v>
      </c>
      <c r="H13" s="13">
        <f>F13-G13</f>
        <v>98499</v>
      </c>
      <c r="J13" s="1">
        <v>2023</v>
      </c>
      <c r="K13" s="28"/>
      <c r="L13" s="29"/>
      <c r="M13" s="29"/>
      <c r="N13" s="29"/>
      <c r="O13" s="29"/>
      <c r="P13" s="7"/>
    </row>
    <row r="14" spans="1:16" ht="12.75">
      <c r="A14" s="2">
        <v>2024</v>
      </c>
      <c r="B14" s="14">
        <v>13231</v>
      </c>
      <c r="C14" s="15">
        <v>223003</v>
      </c>
      <c r="D14" s="15">
        <v>300300</v>
      </c>
      <c r="E14" s="15">
        <v>333333</v>
      </c>
      <c r="F14" s="15">
        <v>350000</v>
      </c>
      <c r="G14" s="16">
        <v>33500</v>
      </c>
      <c r="H14" s="17">
        <f>F14-G14</f>
        <v>316500</v>
      </c>
      <c r="J14" s="2">
        <v>2024</v>
      </c>
      <c r="K14" s="30"/>
      <c r="L14" s="6"/>
      <c r="M14" s="6"/>
      <c r="N14" s="6"/>
      <c r="O14" s="6"/>
      <c r="P14" s="8"/>
    </row>
    <row r="15" spans="1:16" ht="12.75">
      <c r="A15" s="2">
        <v>2025</v>
      </c>
      <c r="B15" s="14">
        <v>22222</v>
      </c>
      <c r="C15" s="15">
        <v>444444</v>
      </c>
      <c r="D15" s="15">
        <v>555404</v>
      </c>
      <c r="E15" s="15">
        <v>600500</v>
      </c>
      <c r="F15" s="16">
        <v>664646</v>
      </c>
      <c r="G15" s="16">
        <v>54400</v>
      </c>
      <c r="H15" s="17">
        <f>F15-G15</f>
        <v>610246</v>
      </c>
      <c r="J15" s="2">
        <v>2025</v>
      </c>
      <c r="K15" s="30"/>
      <c r="L15" s="6"/>
      <c r="M15" s="6"/>
      <c r="N15" s="6"/>
      <c r="O15" s="6"/>
      <c r="P15" s="8"/>
    </row>
    <row r="16" spans="1:16" ht="12.75">
      <c r="A16" s="2">
        <v>2026</v>
      </c>
      <c r="B16" s="14">
        <v>23232</v>
      </c>
      <c r="C16" s="15">
        <v>443444</v>
      </c>
      <c r="D16" s="15">
        <v>509093</v>
      </c>
      <c r="E16" s="15">
        <v>666666</v>
      </c>
      <c r="F16" s="15">
        <v>700000</v>
      </c>
      <c r="G16" s="16">
        <v>87900</v>
      </c>
      <c r="H16" s="17">
        <f>F16-G16</f>
        <v>612100</v>
      </c>
      <c r="J16" s="2">
        <v>2026</v>
      </c>
      <c r="K16" s="30"/>
      <c r="L16" s="6"/>
      <c r="M16" s="6"/>
      <c r="N16" s="6"/>
      <c r="O16" s="6"/>
      <c r="P16" s="8"/>
    </row>
    <row r="17" spans="1:16" ht="13.5" thickBot="1">
      <c r="A17" s="3">
        <v>2027</v>
      </c>
      <c r="B17" s="18">
        <v>22544</v>
      </c>
      <c r="C17" s="19">
        <v>423141</v>
      </c>
      <c r="D17" s="19">
        <v>574733</v>
      </c>
      <c r="E17" s="19">
        <v>667777</v>
      </c>
      <c r="F17" s="19">
        <v>701000</v>
      </c>
      <c r="G17" s="20">
        <v>99000</v>
      </c>
      <c r="H17" s="21">
        <f>F17-G17</f>
        <v>602000</v>
      </c>
      <c r="J17" s="3">
        <v>2027</v>
      </c>
      <c r="K17" s="31"/>
      <c r="L17" s="9"/>
      <c r="M17" s="9"/>
      <c r="N17" s="9"/>
      <c r="O17" s="9"/>
      <c r="P17" s="10"/>
    </row>
    <row r="18" spans="1:16" ht="13.5" thickBot="1">
      <c r="A18" s="4" t="s">
        <v>18</v>
      </c>
      <c r="B18" s="22">
        <f aca="true" t="shared" si="0" ref="B18:H18">SUM(B13:B17)</f>
        <v>84662</v>
      </c>
      <c r="C18" s="23">
        <f t="shared" si="0"/>
        <v>1578032</v>
      </c>
      <c r="D18" s="23">
        <f t="shared" si="0"/>
        <v>2016530</v>
      </c>
      <c r="E18" s="23">
        <f t="shared" si="0"/>
        <v>2352720</v>
      </c>
      <c r="F18" s="23">
        <f t="shared" si="0"/>
        <v>2515645</v>
      </c>
      <c r="G18" s="23">
        <f t="shared" si="0"/>
        <v>276300</v>
      </c>
      <c r="H18" s="24">
        <f t="shared" si="0"/>
        <v>2239345</v>
      </c>
      <c r="L18" s="45" t="s">
        <v>30</v>
      </c>
      <c r="M18" s="46"/>
      <c r="N18" s="55"/>
      <c r="O18" s="33"/>
      <c r="P18" s="33"/>
    </row>
    <row r="19" spans="1:16" ht="13.5" thickBot="1">
      <c r="A19" s="88" t="s">
        <v>19</v>
      </c>
      <c r="B19" s="89"/>
      <c r="C19" s="89"/>
      <c r="D19" s="89"/>
      <c r="E19" s="89"/>
      <c r="F19" s="90"/>
      <c r="L19" s="45" t="s">
        <v>31</v>
      </c>
      <c r="M19" s="46"/>
      <c r="N19" s="46"/>
      <c r="O19" s="70"/>
      <c r="P19" s="69"/>
    </row>
    <row r="20" spans="1:16" ht="13.5" thickBot="1">
      <c r="A20" s="74" t="s">
        <v>20</v>
      </c>
      <c r="B20" s="75"/>
      <c r="C20" s="75"/>
      <c r="D20" s="75"/>
      <c r="E20" s="75"/>
      <c r="F20" s="76"/>
      <c r="L20" s="45" t="s">
        <v>32</v>
      </c>
      <c r="M20" s="46"/>
      <c r="N20" s="46"/>
      <c r="O20" s="71"/>
      <c r="P20" s="63"/>
    </row>
    <row r="21" spans="1:16" ht="13.5" thickBot="1">
      <c r="A21" s="80" t="s">
        <v>21</v>
      </c>
      <c r="B21" s="81"/>
      <c r="C21" s="81"/>
      <c r="D21" s="81"/>
      <c r="E21" s="81"/>
      <c r="F21" s="82"/>
      <c r="L21" s="45" t="s">
        <v>34</v>
      </c>
      <c r="M21" s="46"/>
      <c r="N21" s="46"/>
      <c r="O21" s="71"/>
      <c r="P21" s="63"/>
    </row>
    <row r="22" spans="1:16" ht="13.5" thickBot="1">
      <c r="A22" s="77" t="s">
        <v>22</v>
      </c>
      <c r="B22" s="78"/>
      <c r="C22" s="78"/>
      <c r="D22" s="78"/>
      <c r="E22" s="78"/>
      <c r="F22" s="79"/>
      <c r="L22" s="45" t="s">
        <v>35</v>
      </c>
      <c r="M22" s="46"/>
      <c r="N22" s="46"/>
      <c r="O22" s="72"/>
      <c r="P22" s="73"/>
    </row>
    <row r="23" spans="1:6" ht="13.5" thickBot="1">
      <c r="A23" s="85" t="s">
        <v>23</v>
      </c>
      <c r="B23" s="86"/>
      <c r="C23" s="86"/>
      <c r="D23" s="86"/>
      <c r="E23" s="86"/>
      <c r="F23" s="87"/>
    </row>
    <row r="24" spans="1:16" ht="13.5" thickBot="1">
      <c r="A24" s="45" t="s">
        <v>33</v>
      </c>
      <c r="B24" s="83"/>
      <c r="C24" s="83"/>
      <c r="D24" s="83"/>
      <c r="E24" s="83"/>
      <c r="F24" s="81"/>
      <c r="G24" s="82"/>
      <c r="J24" s="45" t="s">
        <v>36</v>
      </c>
      <c r="K24" s="46"/>
      <c r="L24" s="46"/>
      <c r="M24" s="46"/>
      <c r="N24" s="46"/>
      <c r="O24" s="55"/>
      <c r="P24" s="41"/>
    </row>
    <row r="25" spans="1:16" ht="12.75">
      <c r="A25" s="53" t="s">
        <v>25</v>
      </c>
      <c r="B25" s="53" t="s">
        <v>11</v>
      </c>
      <c r="C25" s="53" t="s">
        <v>12</v>
      </c>
      <c r="D25" s="53" t="s">
        <v>13</v>
      </c>
      <c r="E25" s="47" t="s">
        <v>26</v>
      </c>
      <c r="F25" s="65" t="s">
        <v>27</v>
      </c>
      <c r="G25" s="66"/>
      <c r="J25" s="53" t="s">
        <v>25</v>
      </c>
      <c r="K25" s="47" t="s">
        <v>11</v>
      </c>
      <c r="L25" s="47" t="s">
        <v>14</v>
      </c>
      <c r="M25" s="47" t="s">
        <v>12</v>
      </c>
      <c r="N25" s="47" t="s">
        <v>37</v>
      </c>
      <c r="O25" s="47" t="s">
        <v>27</v>
      </c>
      <c r="P25" s="39"/>
    </row>
    <row r="26" spans="1:16" ht="39" thickBot="1">
      <c r="A26" s="54"/>
      <c r="B26" s="84"/>
      <c r="C26" s="84"/>
      <c r="D26" s="84"/>
      <c r="E26" s="48"/>
      <c r="F26" s="26" t="s">
        <v>28</v>
      </c>
      <c r="G26" s="27" t="s">
        <v>29</v>
      </c>
      <c r="J26" s="54"/>
      <c r="K26" s="48"/>
      <c r="L26" s="56"/>
      <c r="M26" s="48"/>
      <c r="N26" s="48"/>
      <c r="O26" s="56"/>
      <c r="P26" s="25"/>
    </row>
    <row r="27" spans="1:16" ht="12.75">
      <c r="A27" s="1">
        <v>2023</v>
      </c>
      <c r="B27" s="34">
        <f>B13</f>
        <v>3433</v>
      </c>
      <c r="C27" s="36">
        <f>C13</f>
        <v>44000</v>
      </c>
      <c r="D27" s="36">
        <f>D13</f>
        <v>77000</v>
      </c>
      <c r="E27" s="36">
        <f>(C27+D27)/2</f>
        <v>60500</v>
      </c>
      <c r="F27" s="29">
        <f>B27/C27</f>
        <v>0.07802272727272727</v>
      </c>
      <c r="G27" s="7">
        <f>B27/E27</f>
        <v>0.05674380165289256</v>
      </c>
      <c r="J27" s="1">
        <v>2023</v>
      </c>
      <c r="K27" s="28"/>
      <c r="L27" s="29"/>
      <c r="M27" s="29"/>
      <c r="N27" s="29"/>
      <c r="O27" s="7"/>
      <c r="P27" s="40"/>
    </row>
    <row r="28" spans="1:16" ht="12.75">
      <c r="A28" s="2">
        <v>2024</v>
      </c>
      <c r="B28" s="37">
        <f aca="true" t="shared" si="1" ref="B28:D31">B14</f>
        <v>13231</v>
      </c>
      <c r="C28" s="16">
        <f t="shared" si="1"/>
        <v>223003</v>
      </c>
      <c r="D28" s="16">
        <f t="shared" si="1"/>
        <v>300300</v>
      </c>
      <c r="E28" s="16">
        <f>(C28+D28)/2</f>
        <v>261651.5</v>
      </c>
      <c r="F28" s="6">
        <f>B28/C28</f>
        <v>0.05933104038959117</v>
      </c>
      <c r="G28" s="8">
        <f>B28/E28</f>
        <v>0.050567262178890626</v>
      </c>
      <c r="J28" s="2">
        <v>2024</v>
      </c>
      <c r="K28" s="30"/>
      <c r="L28" s="6"/>
      <c r="M28" s="6"/>
      <c r="N28" s="6"/>
      <c r="O28" s="8"/>
      <c r="P28" s="40"/>
    </row>
    <row r="29" spans="1:16" ht="12.75">
      <c r="A29" s="2">
        <v>2025</v>
      </c>
      <c r="B29" s="37">
        <f t="shared" si="1"/>
        <v>22222</v>
      </c>
      <c r="C29" s="16">
        <f t="shared" si="1"/>
        <v>444444</v>
      </c>
      <c r="D29" s="16">
        <f t="shared" si="1"/>
        <v>555404</v>
      </c>
      <c r="E29" s="16">
        <f>(C29+D29)/2</f>
        <v>499924</v>
      </c>
      <c r="F29" s="6">
        <f>B29/C29</f>
        <v>0.04999954999955</v>
      </c>
      <c r="G29" s="8">
        <f>B29/E29</f>
        <v>0.04445075651499028</v>
      </c>
      <c r="J29" s="2">
        <v>2025</v>
      </c>
      <c r="K29" s="30"/>
      <c r="L29" s="6"/>
      <c r="M29" s="6"/>
      <c r="N29" s="6"/>
      <c r="O29" s="8"/>
      <c r="P29" s="40"/>
    </row>
    <row r="30" spans="1:16" ht="12.75">
      <c r="A30" s="2">
        <v>2026</v>
      </c>
      <c r="B30" s="37">
        <f t="shared" si="1"/>
        <v>23232</v>
      </c>
      <c r="C30" s="16">
        <f t="shared" si="1"/>
        <v>443444</v>
      </c>
      <c r="D30" s="16">
        <f t="shared" si="1"/>
        <v>509093</v>
      </c>
      <c r="E30" s="16">
        <f>(C30+D30)/2</f>
        <v>476268.5</v>
      </c>
      <c r="F30" s="6">
        <f>B30/C30</f>
        <v>0.052389929731826344</v>
      </c>
      <c r="G30" s="8">
        <f>B30/E30</f>
        <v>0.048779207526846724</v>
      </c>
      <c r="J30" s="2">
        <v>2026</v>
      </c>
      <c r="K30" s="30"/>
      <c r="L30" s="6"/>
      <c r="M30" s="6"/>
      <c r="N30" s="6"/>
      <c r="O30" s="8"/>
      <c r="P30" s="40"/>
    </row>
    <row r="31" spans="1:16" ht="13.5" thickBot="1">
      <c r="A31" s="3">
        <v>2027</v>
      </c>
      <c r="B31" s="38">
        <f t="shared" si="1"/>
        <v>22544</v>
      </c>
      <c r="C31" s="20">
        <f t="shared" si="1"/>
        <v>423141</v>
      </c>
      <c r="D31" s="20">
        <f t="shared" si="1"/>
        <v>574733</v>
      </c>
      <c r="E31" s="20">
        <f>(C31+D31)/2</f>
        <v>498937</v>
      </c>
      <c r="F31" s="9">
        <f>B31/C31</f>
        <v>0.05327774902455683</v>
      </c>
      <c r="G31" s="10">
        <f>B31/E31</f>
        <v>0.04518406131435432</v>
      </c>
      <c r="J31" s="3">
        <v>2027</v>
      </c>
      <c r="K31" s="31"/>
      <c r="L31" s="9"/>
      <c r="M31" s="9"/>
      <c r="N31" s="9"/>
      <c r="O31" s="10"/>
      <c r="P31" s="40"/>
    </row>
    <row r="32" spans="3:16" ht="13.5" thickBot="1">
      <c r="C32" s="49" t="s">
        <v>30</v>
      </c>
      <c r="D32" s="50"/>
      <c r="E32" s="67"/>
      <c r="F32" s="35">
        <f>SUM(F27:F31)/5</f>
        <v>0.05860419928365033</v>
      </c>
      <c r="G32" s="35">
        <f>SUM(G27:G31)/5</f>
        <v>0.0491450178375949</v>
      </c>
      <c r="L32" s="45" t="s">
        <v>38</v>
      </c>
      <c r="M32" s="46"/>
      <c r="N32" s="46"/>
      <c r="O32" s="32"/>
      <c r="P32" s="40"/>
    </row>
    <row r="33" spans="3:16" ht="13.5" thickBot="1">
      <c r="C33" s="45" t="s">
        <v>31</v>
      </c>
      <c r="D33" s="46"/>
      <c r="E33" s="46"/>
      <c r="F33" s="68">
        <f>D18-C18</f>
        <v>438498</v>
      </c>
      <c r="G33" s="69"/>
      <c r="L33" s="51" t="s">
        <v>16</v>
      </c>
      <c r="M33" s="52"/>
      <c r="N33" s="52"/>
      <c r="O33" s="42"/>
      <c r="P33" s="40"/>
    </row>
    <row r="34" spans="3:16" ht="13.5" thickBot="1">
      <c r="C34" s="45" t="s">
        <v>32</v>
      </c>
      <c r="D34" s="46"/>
      <c r="E34" s="46"/>
      <c r="F34" s="62">
        <f>G18</f>
        <v>276300</v>
      </c>
      <c r="G34" s="63"/>
      <c r="J34" s="45" t="s">
        <v>40</v>
      </c>
      <c r="K34" s="46"/>
      <c r="L34" s="46"/>
      <c r="M34" s="46"/>
      <c r="N34" s="46"/>
      <c r="O34" s="42"/>
      <c r="P34" s="41"/>
    </row>
    <row r="35" spans="3:16" ht="13.5" thickBot="1">
      <c r="C35" s="45" t="s">
        <v>34</v>
      </c>
      <c r="D35" s="46"/>
      <c r="E35" s="46"/>
      <c r="F35" s="62">
        <f>F32*(0.5*F33+F34)</f>
        <v>29041.252350813636</v>
      </c>
      <c r="G35" s="64"/>
      <c r="J35" s="45" t="s">
        <v>41</v>
      </c>
      <c r="K35" s="46"/>
      <c r="L35" s="46"/>
      <c r="M35" s="46"/>
      <c r="N35" s="46"/>
      <c r="O35" s="42"/>
      <c r="P35" s="41"/>
    </row>
    <row r="36" spans="3:16" ht="13.5" thickBot="1">
      <c r="C36" s="45" t="s">
        <v>35</v>
      </c>
      <c r="D36" s="46"/>
      <c r="E36" s="46"/>
      <c r="F36" s="60">
        <f>G32*(0.5*F33+F34)</f>
        <v>24353.764444402317</v>
      </c>
      <c r="G36" s="61"/>
      <c r="J36" s="45" t="s">
        <v>42</v>
      </c>
      <c r="K36" s="46"/>
      <c r="L36" s="46"/>
      <c r="M36" s="46"/>
      <c r="N36" s="46"/>
      <c r="O36" s="42"/>
      <c r="P36" s="41"/>
    </row>
    <row r="37" ht="13.5" thickBot="1"/>
    <row r="38" spans="1:7" ht="41.25" customHeight="1" thickBot="1">
      <c r="A38" s="57" t="s">
        <v>39</v>
      </c>
      <c r="B38" s="58"/>
      <c r="C38" s="58"/>
      <c r="D38" s="58"/>
      <c r="E38" s="58"/>
      <c r="F38" s="58"/>
      <c r="G38" s="59"/>
    </row>
    <row r="39" spans="1:6" ht="12" customHeight="1">
      <c r="A39" s="80" t="s">
        <v>21</v>
      </c>
      <c r="B39" s="81"/>
      <c r="C39" s="81"/>
      <c r="D39" s="81"/>
      <c r="E39" s="81"/>
      <c r="F39" s="82"/>
    </row>
    <row r="40" spans="1:6" ht="12.75">
      <c r="A40" s="77" t="s">
        <v>22</v>
      </c>
      <c r="B40" s="78"/>
      <c r="C40" s="78"/>
      <c r="D40" s="78"/>
      <c r="E40" s="78"/>
      <c r="F40" s="79"/>
    </row>
    <row r="41" spans="1:6" ht="13.5" thickBot="1">
      <c r="A41" s="85" t="s">
        <v>23</v>
      </c>
      <c r="B41" s="86"/>
      <c r="C41" s="86"/>
      <c r="D41" s="86"/>
      <c r="E41" s="86"/>
      <c r="F41" s="87"/>
    </row>
    <row r="42" spans="1:15" ht="13.5" thickBot="1">
      <c r="A42" s="45" t="s">
        <v>45</v>
      </c>
      <c r="B42" s="46"/>
      <c r="C42" s="46"/>
      <c r="D42" s="46"/>
      <c r="E42" s="46"/>
      <c r="F42" s="55"/>
      <c r="J42" s="45" t="s">
        <v>44</v>
      </c>
      <c r="K42" s="46"/>
      <c r="L42" s="46"/>
      <c r="M42" s="46"/>
      <c r="N42" s="46"/>
      <c r="O42" s="55"/>
    </row>
    <row r="43" spans="1:15" ht="12.75">
      <c r="A43" s="53" t="s">
        <v>25</v>
      </c>
      <c r="B43" s="47" t="s">
        <v>11</v>
      </c>
      <c r="C43" s="47" t="s">
        <v>14</v>
      </c>
      <c r="D43" s="47" t="s">
        <v>12</v>
      </c>
      <c r="E43" s="47" t="s">
        <v>37</v>
      </c>
      <c r="F43" s="47" t="s">
        <v>27</v>
      </c>
      <c r="J43" s="53" t="s">
        <v>25</v>
      </c>
      <c r="K43" s="47" t="s">
        <v>11</v>
      </c>
      <c r="L43" s="47" t="s">
        <v>14</v>
      </c>
      <c r="M43" s="47" t="s">
        <v>12</v>
      </c>
      <c r="N43" s="47" t="s">
        <v>37</v>
      </c>
      <c r="O43" s="47" t="s">
        <v>27</v>
      </c>
    </row>
    <row r="44" spans="1:15" ht="36.75" customHeight="1" thickBot="1">
      <c r="A44" s="54"/>
      <c r="B44" s="48"/>
      <c r="C44" s="48"/>
      <c r="D44" s="48"/>
      <c r="E44" s="48"/>
      <c r="F44" s="48"/>
      <c r="J44" s="54"/>
      <c r="K44" s="48"/>
      <c r="L44" s="56"/>
      <c r="M44" s="48"/>
      <c r="N44" s="48"/>
      <c r="O44" s="56"/>
    </row>
    <row r="45" spans="1:15" ht="12.75">
      <c r="A45" s="1">
        <v>2023</v>
      </c>
      <c r="B45" s="34">
        <f>B13</f>
        <v>3433</v>
      </c>
      <c r="C45" s="36">
        <f>E13</f>
        <v>84444</v>
      </c>
      <c r="D45" s="36">
        <f>C13</f>
        <v>44000</v>
      </c>
      <c r="E45" s="36">
        <f>C45*0.55+D45*0.45</f>
        <v>66244.20000000001</v>
      </c>
      <c r="F45" s="7">
        <f>B45/E45</f>
        <v>0.051823404916958755</v>
      </c>
      <c r="J45" s="1">
        <v>2023</v>
      </c>
      <c r="K45" s="28"/>
      <c r="L45" s="29"/>
      <c r="M45" s="29"/>
      <c r="N45" s="29"/>
      <c r="O45" s="7"/>
    </row>
    <row r="46" spans="1:15" ht="12.75">
      <c r="A46" s="2">
        <v>2024</v>
      </c>
      <c r="B46" s="37">
        <f>B14</f>
        <v>13231</v>
      </c>
      <c r="C46" s="16">
        <f>E14</f>
        <v>333333</v>
      </c>
      <c r="D46" s="16">
        <f>C14</f>
        <v>223003</v>
      </c>
      <c r="E46" s="16">
        <f>C46*0.55+D46*0.45</f>
        <v>283684.5</v>
      </c>
      <c r="F46" s="8">
        <f>B46/E46</f>
        <v>0.04663984109107124</v>
      </c>
      <c r="J46" s="2">
        <v>2024</v>
      </c>
      <c r="K46" s="30"/>
      <c r="L46" s="6"/>
      <c r="M46" s="6"/>
      <c r="N46" s="6"/>
      <c r="O46" s="8"/>
    </row>
    <row r="47" spans="1:15" ht="12.75">
      <c r="A47" s="2">
        <v>2025</v>
      </c>
      <c r="B47" s="37">
        <f>B15</f>
        <v>22222</v>
      </c>
      <c r="C47" s="16">
        <f>E15</f>
        <v>600500</v>
      </c>
      <c r="D47" s="16">
        <f>C15</f>
        <v>444444</v>
      </c>
      <c r="E47" s="16">
        <f>C47*0.55+D47*0.45</f>
        <v>530274.8</v>
      </c>
      <c r="F47" s="8">
        <f>B47/E47</f>
        <v>0.041906573723661765</v>
      </c>
      <c r="J47" s="2">
        <v>2025</v>
      </c>
      <c r="K47" s="30"/>
      <c r="L47" s="6"/>
      <c r="M47" s="6"/>
      <c r="N47" s="6"/>
      <c r="O47" s="8"/>
    </row>
    <row r="48" spans="1:15" ht="12.75">
      <c r="A48" s="2">
        <v>2026</v>
      </c>
      <c r="B48" s="37">
        <f>B16</f>
        <v>23232</v>
      </c>
      <c r="C48" s="16">
        <f>E16</f>
        <v>666666</v>
      </c>
      <c r="D48" s="16">
        <f>C16</f>
        <v>443444</v>
      </c>
      <c r="E48" s="16">
        <f>C48*0.55+D48*0.45</f>
        <v>566216.1000000001</v>
      </c>
      <c r="F48" s="8">
        <f>B48/E48</f>
        <v>0.04103027095132052</v>
      </c>
      <c r="J48" s="2">
        <v>2026</v>
      </c>
      <c r="K48" s="30"/>
      <c r="L48" s="6"/>
      <c r="M48" s="6"/>
      <c r="N48" s="6"/>
      <c r="O48" s="8"/>
    </row>
    <row r="49" spans="1:15" ht="13.5" thickBot="1">
      <c r="A49" s="3">
        <v>2027</v>
      </c>
      <c r="B49" s="38">
        <f>B17</f>
        <v>22544</v>
      </c>
      <c r="C49" s="20">
        <f>E17</f>
        <v>667777</v>
      </c>
      <c r="D49" s="20">
        <f>C17</f>
        <v>423141</v>
      </c>
      <c r="E49" s="20">
        <f>C49*0.55+D49*0.45</f>
        <v>557690.8</v>
      </c>
      <c r="F49" s="10">
        <f>B49/E49</f>
        <v>0.0404238334216738</v>
      </c>
      <c r="J49" s="3">
        <v>2027</v>
      </c>
      <c r="K49" s="31"/>
      <c r="L49" s="9"/>
      <c r="M49" s="9"/>
      <c r="N49" s="9"/>
      <c r="O49" s="10"/>
    </row>
    <row r="50" spans="3:15" ht="13.5" thickBot="1">
      <c r="C50" s="49" t="s">
        <v>38</v>
      </c>
      <c r="D50" s="50"/>
      <c r="E50" s="50"/>
      <c r="F50" s="43">
        <f>SUM(F45:F49)/5</f>
        <v>0.04436478482093722</v>
      </c>
      <c r="L50" s="45" t="s">
        <v>38</v>
      </c>
      <c r="M50" s="46"/>
      <c r="N50" s="46"/>
      <c r="O50" s="32"/>
    </row>
    <row r="51" spans="3:15" ht="13.5" thickBot="1">
      <c r="C51" s="51" t="s">
        <v>16</v>
      </c>
      <c r="D51" s="52"/>
      <c r="E51" s="52"/>
      <c r="F51" s="44">
        <f>F18</f>
        <v>2515645</v>
      </c>
      <c r="L51" s="51" t="s">
        <v>16</v>
      </c>
      <c r="M51" s="52"/>
      <c r="N51" s="52"/>
      <c r="O51" s="42"/>
    </row>
    <row r="52" spans="1:15" ht="13.5" thickBot="1">
      <c r="A52" s="45" t="s">
        <v>40</v>
      </c>
      <c r="B52" s="46"/>
      <c r="C52" s="46"/>
      <c r="D52" s="46"/>
      <c r="E52" s="46"/>
      <c r="F52" s="44">
        <f>F50*F51-B18</f>
        <v>26944.049110866603</v>
      </c>
      <c r="J52" s="45" t="s">
        <v>40</v>
      </c>
      <c r="K52" s="46"/>
      <c r="L52" s="46"/>
      <c r="M52" s="46"/>
      <c r="N52" s="46"/>
      <c r="O52" s="42"/>
    </row>
    <row r="53" spans="1:15" ht="13.5" thickBot="1">
      <c r="A53" s="45" t="s">
        <v>41</v>
      </c>
      <c r="B53" s="46"/>
      <c r="C53" s="46"/>
      <c r="D53" s="46"/>
      <c r="E53" s="46"/>
      <c r="F53" s="44">
        <f>F50*(F51-SUM(E45:E49))</f>
        <v>22694.122457464186</v>
      </c>
      <c r="J53" s="45" t="s">
        <v>41</v>
      </c>
      <c r="K53" s="46"/>
      <c r="L53" s="46"/>
      <c r="M53" s="46"/>
      <c r="N53" s="46"/>
      <c r="O53" s="42"/>
    </row>
    <row r="54" spans="1:15" ht="13.5" thickBot="1">
      <c r="A54" s="45" t="s">
        <v>42</v>
      </c>
      <c r="B54" s="46"/>
      <c r="C54" s="46"/>
      <c r="D54" s="46"/>
      <c r="E54" s="46"/>
      <c r="F54" s="44">
        <f>(F51/SUM(E45:E49)-1)*B18</f>
        <v>21609.359596756734</v>
      </c>
      <c r="J54" s="45" t="s">
        <v>42</v>
      </c>
      <c r="K54" s="46"/>
      <c r="L54" s="46"/>
      <c r="M54" s="46"/>
      <c r="N54" s="46"/>
      <c r="O54" s="42"/>
    </row>
    <row r="55" ht="13.5" thickBot="1"/>
    <row r="56" spans="1:7" ht="43.5" customHeight="1" thickBot="1">
      <c r="A56" s="57" t="s">
        <v>43</v>
      </c>
      <c r="B56" s="58"/>
      <c r="C56" s="58"/>
      <c r="D56" s="58"/>
      <c r="E56" s="58"/>
      <c r="F56" s="58"/>
      <c r="G56" s="59"/>
    </row>
    <row r="57" spans="1:6" ht="12.75">
      <c r="A57" s="80" t="s">
        <v>21</v>
      </c>
      <c r="B57" s="81"/>
      <c r="C57" s="81"/>
      <c r="D57" s="81"/>
      <c r="E57" s="81"/>
      <c r="F57" s="82"/>
    </row>
    <row r="58" spans="1:6" ht="12.75">
      <c r="A58" s="77" t="s">
        <v>22</v>
      </c>
      <c r="B58" s="78"/>
      <c r="C58" s="78"/>
      <c r="D58" s="78"/>
      <c r="E58" s="78"/>
      <c r="F58" s="79"/>
    </row>
    <row r="59" spans="1:6" ht="11.25" customHeight="1" thickBot="1">
      <c r="A59" s="85" t="s">
        <v>23</v>
      </c>
      <c r="B59" s="86"/>
      <c r="C59" s="86"/>
      <c r="D59" s="86"/>
      <c r="E59" s="86"/>
      <c r="F59" s="87"/>
    </row>
    <row r="60" spans="1:15" ht="13.5" thickBot="1">
      <c r="A60" s="45" t="s">
        <v>47</v>
      </c>
      <c r="B60" s="46"/>
      <c r="C60" s="46"/>
      <c r="D60" s="46"/>
      <c r="E60" s="46"/>
      <c r="F60" s="55"/>
      <c r="J60" s="45" t="s">
        <v>49</v>
      </c>
      <c r="K60" s="46"/>
      <c r="L60" s="46"/>
      <c r="M60" s="46"/>
      <c r="N60" s="46"/>
      <c r="O60" s="55"/>
    </row>
    <row r="61" spans="1:15" ht="12.75">
      <c r="A61" s="53" t="s">
        <v>25</v>
      </c>
      <c r="B61" s="47" t="s">
        <v>11</v>
      </c>
      <c r="C61" s="47" t="s">
        <v>14</v>
      </c>
      <c r="D61" s="47" t="s">
        <v>12</v>
      </c>
      <c r="E61" s="47" t="s">
        <v>37</v>
      </c>
      <c r="F61" s="47" t="s">
        <v>27</v>
      </c>
      <c r="J61" s="53" t="s">
        <v>25</v>
      </c>
      <c r="K61" s="47" t="s">
        <v>11</v>
      </c>
      <c r="L61" s="47" t="s">
        <v>48</v>
      </c>
      <c r="M61" s="47" t="s">
        <v>12</v>
      </c>
      <c r="N61" s="47" t="s">
        <v>37</v>
      </c>
      <c r="O61" s="47" t="s">
        <v>27</v>
      </c>
    </row>
    <row r="62" spans="1:15" ht="14.25" customHeight="1" thickBot="1">
      <c r="A62" s="54"/>
      <c r="B62" s="48"/>
      <c r="C62" s="48"/>
      <c r="D62" s="48"/>
      <c r="E62" s="48"/>
      <c r="F62" s="48"/>
      <c r="J62" s="54"/>
      <c r="K62" s="48"/>
      <c r="L62" s="56"/>
      <c r="M62" s="48"/>
      <c r="N62" s="48"/>
      <c r="O62" s="56"/>
    </row>
    <row r="63" spans="1:15" ht="16.5" customHeight="1">
      <c r="A63" s="1">
        <v>2023</v>
      </c>
      <c r="B63" s="34">
        <f>B13</f>
        <v>3433</v>
      </c>
      <c r="C63" s="36">
        <f>E13</f>
        <v>84444</v>
      </c>
      <c r="D63" s="36">
        <f>C13</f>
        <v>44000</v>
      </c>
      <c r="E63" s="36">
        <f>C63*0.2+D63*0.8</f>
        <v>52088.8</v>
      </c>
      <c r="F63" s="7">
        <f>B63/E63</f>
        <v>0.06590668243461166</v>
      </c>
      <c r="J63" s="1">
        <v>2023</v>
      </c>
      <c r="K63" s="28"/>
      <c r="L63" s="29"/>
      <c r="M63" s="29"/>
      <c r="N63" s="29"/>
      <c r="O63" s="7"/>
    </row>
    <row r="64" spans="1:15" ht="12.75">
      <c r="A64" s="2">
        <v>2024</v>
      </c>
      <c r="B64" s="37">
        <f>B14</f>
        <v>13231</v>
      </c>
      <c r="C64" s="16">
        <f>E14</f>
        <v>333333</v>
      </c>
      <c r="D64" s="16">
        <f>C14</f>
        <v>223003</v>
      </c>
      <c r="E64" s="16">
        <f>C64*0.2+D64*0.8</f>
        <v>245069.00000000003</v>
      </c>
      <c r="F64" s="8">
        <f>B64/E64</f>
        <v>0.05398887660209981</v>
      </c>
      <c r="J64" s="2">
        <v>2024</v>
      </c>
      <c r="K64" s="30"/>
      <c r="L64" s="6"/>
      <c r="M64" s="6"/>
      <c r="N64" s="6"/>
      <c r="O64" s="8"/>
    </row>
    <row r="65" spans="1:15" ht="12.75">
      <c r="A65" s="2">
        <v>2025</v>
      </c>
      <c r="B65" s="37">
        <f>B15</f>
        <v>22222</v>
      </c>
      <c r="C65" s="16">
        <f>E15</f>
        <v>600500</v>
      </c>
      <c r="D65" s="16">
        <f>C15</f>
        <v>444444</v>
      </c>
      <c r="E65" s="16">
        <f>C65*0.2+D65*0.8</f>
        <v>475655.2</v>
      </c>
      <c r="F65" s="8">
        <f>B65/E65</f>
        <v>0.0467187155738022</v>
      </c>
      <c r="J65" s="2">
        <v>2025</v>
      </c>
      <c r="K65" s="30"/>
      <c r="L65" s="6"/>
      <c r="M65" s="6"/>
      <c r="N65" s="6"/>
      <c r="O65" s="8"/>
    </row>
    <row r="66" spans="1:15" ht="12.75">
      <c r="A66" s="2">
        <v>2026</v>
      </c>
      <c r="B66" s="37">
        <f>B16</f>
        <v>23232</v>
      </c>
      <c r="C66" s="16">
        <f>E16</f>
        <v>666666</v>
      </c>
      <c r="D66" s="16">
        <f>C16</f>
        <v>443444</v>
      </c>
      <c r="E66" s="16">
        <f>C66*0.2+D66*0.8</f>
        <v>488088.4</v>
      </c>
      <c r="F66" s="8">
        <f>B66/E66</f>
        <v>0.047597935128144815</v>
      </c>
      <c r="J66" s="2">
        <v>2026</v>
      </c>
      <c r="K66" s="30"/>
      <c r="L66" s="6"/>
      <c r="M66" s="6"/>
      <c r="N66" s="6"/>
      <c r="O66" s="8"/>
    </row>
    <row r="67" spans="1:15" ht="13.5" thickBot="1">
      <c r="A67" s="3">
        <v>2027</v>
      </c>
      <c r="B67" s="38">
        <f>B17</f>
        <v>22544</v>
      </c>
      <c r="C67" s="20">
        <f>E17</f>
        <v>667777</v>
      </c>
      <c r="D67" s="20">
        <f>C17</f>
        <v>423141</v>
      </c>
      <c r="E67" s="20">
        <f>C67*0.2+D67*0.8</f>
        <v>472068.20000000007</v>
      </c>
      <c r="F67" s="10">
        <f>B67/E67</f>
        <v>0.04775581155434744</v>
      </c>
      <c r="J67" s="3">
        <v>2027</v>
      </c>
      <c r="K67" s="31"/>
      <c r="L67" s="9"/>
      <c r="M67" s="9"/>
      <c r="N67" s="9"/>
      <c r="O67" s="10"/>
    </row>
    <row r="68" spans="2:15" ht="13.5" thickBot="1">
      <c r="B68" s="45" t="s">
        <v>38</v>
      </c>
      <c r="C68" s="46"/>
      <c r="D68" s="46"/>
      <c r="E68" s="55"/>
      <c r="F68" s="43">
        <f>SUM(F63:F67)/5</f>
        <v>0.05239360425860118</v>
      </c>
      <c r="L68" s="45" t="s">
        <v>38</v>
      </c>
      <c r="M68" s="46"/>
      <c r="N68" s="46"/>
      <c r="O68" s="32"/>
    </row>
    <row r="69" spans="3:15" ht="13.5" thickBot="1">
      <c r="C69" s="45" t="s">
        <v>16</v>
      </c>
      <c r="D69" s="46"/>
      <c r="E69" s="55"/>
      <c r="F69" s="44">
        <f>F18</f>
        <v>2515645</v>
      </c>
      <c r="L69" s="51" t="s">
        <v>16</v>
      </c>
      <c r="M69" s="52"/>
      <c r="N69" s="52"/>
      <c r="O69" s="42"/>
    </row>
    <row r="70" spans="1:15" ht="13.5" thickBot="1">
      <c r="A70" s="45" t="s">
        <v>40</v>
      </c>
      <c r="B70" s="46"/>
      <c r="C70" s="46"/>
      <c r="D70" s="46"/>
      <c r="E70" s="55"/>
      <c r="F70" s="44">
        <f>F68*F69-B18</f>
        <v>47141.70858512877</v>
      </c>
      <c r="J70" s="45" t="s">
        <v>50</v>
      </c>
      <c r="K70" s="46"/>
      <c r="L70" s="46"/>
      <c r="M70" s="46"/>
      <c r="N70" s="46"/>
      <c r="O70" s="42"/>
    </row>
    <row r="71" spans="1:15" ht="15.75" customHeight="1" thickBot="1">
      <c r="A71" s="45" t="s">
        <v>41</v>
      </c>
      <c r="B71" s="46"/>
      <c r="C71" s="46"/>
      <c r="D71" s="46"/>
      <c r="E71" s="55"/>
      <c r="F71" s="44">
        <f>F68*(F69-SUM(E63:E67))</f>
        <v>41007.185170542376</v>
      </c>
      <c r="J71" s="45" t="s">
        <v>51</v>
      </c>
      <c r="K71" s="46"/>
      <c r="L71" s="46"/>
      <c r="M71" s="46"/>
      <c r="N71" s="46"/>
      <c r="O71" s="42"/>
    </row>
    <row r="72" spans="1:15" ht="13.5" thickBot="1">
      <c r="A72" s="45" t="s">
        <v>42</v>
      </c>
      <c r="B72" s="46"/>
      <c r="C72" s="46"/>
      <c r="D72" s="46"/>
      <c r="E72" s="55"/>
      <c r="F72" s="44">
        <f>(F69/SUM(E63:E67)-1)*B18</f>
        <v>38236.59960036229</v>
      </c>
      <c r="J72" s="122"/>
      <c r="K72" s="122"/>
      <c r="L72" s="122"/>
      <c r="M72" s="122"/>
      <c r="N72" s="122"/>
      <c r="O72" s="41"/>
    </row>
    <row r="74" ht="13.5" thickBot="1"/>
    <row r="75" spans="1:7" ht="39.75" customHeight="1" thickBot="1">
      <c r="A75" s="57" t="s">
        <v>46</v>
      </c>
      <c r="B75" s="58"/>
      <c r="C75" s="58"/>
      <c r="D75" s="58"/>
      <c r="E75" s="58"/>
      <c r="F75" s="58"/>
      <c r="G75" s="59"/>
    </row>
    <row r="76" spans="1:6" ht="12.75">
      <c r="A76" s="80" t="s">
        <v>21</v>
      </c>
      <c r="B76" s="81"/>
      <c r="C76" s="81"/>
      <c r="D76" s="81"/>
      <c r="E76" s="81"/>
      <c r="F76" s="82"/>
    </row>
    <row r="77" spans="1:6" ht="12.75">
      <c r="A77" s="77" t="s">
        <v>22</v>
      </c>
      <c r="B77" s="78"/>
      <c r="C77" s="78"/>
      <c r="D77" s="78"/>
      <c r="E77" s="78"/>
      <c r="F77" s="79"/>
    </row>
    <row r="78" spans="1:6" ht="13.5" thickBot="1">
      <c r="A78" s="85" t="s">
        <v>23</v>
      </c>
      <c r="B78" s="86"/>
      <c r="C78" s="86"/>
      <c r="D78" s="86"/>
      <c r="E78" s="86"/>
      <c r="F78" s="87"/>
    </row>
    <row r="79" spans="1:6" ht="13.5" thickBot="1">
      <c r="A79" s="45" t="s">
        <v>52</v>
      </c>
      <c r="B79" s="46"/>
      <c r="C79" s="46"/>
      <c r="D79" s="46"/>
      <c r="E79" s="46"/>
      <c r="F79" s="55"/>
    </row>
    <row r="80" spans="1:6" ht="12.75">
      <c r="A80" s="53" t="s">
        <v>25</v>
      </c>
      <c r="B80" s="47" t="s">
        <v>11</v>
      </c>
      <c r="C80" s="47" t="s">
        <v>48</v>
      </c>
      <c r="D80" s="47" t="s">
        <v>12</v>
      </c>
      <c r="E80" s="47" t="s">
        <v>37</v>
      </c>
      <c r="F80" s="47" t="s">
        <v>27</v>
      </c>
    </row>
    <row r="81" spans="1:6" ht="13.5" thickBot="1">
      <c r="A81" s="54"/>
      <c r="B81" s="48"/>
      <c r="C81" s="48"/>
      <c r="D81" s="48"/>
      <c r="E81" s="48"/>
      <c r="F81" s="48"/>
    </row>
    <row r="82" spans="1:6" ht="12.75">
      <c r="A82" s="1">
        <v>2023</v>
      </c>
      <c r="B82" s="34">
        <f>B13</f>
        <v>3433</v>
      </c>
      <c r="C82" s="36">
        <f>F13</f>
        <v>99999</v>
      </c>
      <c r="D82" s="36">
        <f>C13</f>
        <v>44000</v>
      </c>
      <c r="E82" s="36">
        <f>0.55*C82+0.45*D82</f>
        <v>74799.45000000001</v>
      </c>
      <c r="F82" s="7">
        <f>B82/E82</f>
        <v>0.04589605939615866</v>
      </c>
    </row>
    <row r="83" spans="1:6" ht="12.75">
      <c r="A83" s="2">
        <v>2024</v>
      </c>
      <c r="B83" s="37">
        <f>B14</f>
        <v>13231</v>
      </c>
      <c r="C83" s="16">
        <f>F14</f>
        <v>350000</v>
      </c>
      <c r="D83" s="16">
        <f>C14</f>
        <v>223003</v>
      </c>
      <c r="E83" s="16">
        <f>0.55*C83+0.45*D83</f>
        <v>292851.35000000003</v>
      </c>
      <c r="F83" s="8">
        <f>B83/E83</f>
        <v>0.04517991807106233</v>
      </c>
    </row>
    <row r="84" spans="1:6" ht="12.75">
      <c r="A84" s="2">
        <v>2025</v>
      </c>
      <c r="B84" s="37">
        <f>B15</f>
        <v>22222</v>
      </c>
      <c r="C84" s="16">
        <f>F15</f>
        <v>664646</v>
      </c>
      <c r="D84" s="16">
        <f>C15</f>
        <v>444444</v>
      </c>
      <c r="E84" s="16">
        <f>0.55*C84+0.45*D84</f>
        <v>565555.1000000001</v>
      </c>
      <c r="F84" s="8">
        <f>B84/E84</f>
        <v>0.039292369567527546</v>
      </c>
    </row>
    <row r="85" spans="1:6" ht="12.75">
      <c r="A85" s="2">
        <v>2026</v>
      </c>
      <c r="B85" s="37">
        <f>B16</f>
        <v>23232</v>
      </c>
      <c r="C85" s="16">
        <f>F16</f>
        <v>700000</v>
      </c>
      <c r="D85" s="16">
        <f>C16</f>
        <v>443444</v>
      </c>
      <c r="E85" s="16">
        <f>0.55*C85+0.45*D85</f>
        <v>584549.8</v>
      </c>
      <c r="F85" s="8">
        <f>B85/E85</f>
        <v>0.0397434059510413</v>
      </c>
    </row>
    <row r="86" spans="1:6" ht="13.5" thickBot="1">
      <c r="A86" s="3">
        <v>2027</v>
      </c>
      <c r="B86" s="38">
        <f>B17</f>
        <v>22544</v>
      </c>
      <c r="C86" s="20">
        <f>F17</f>
        <v>701000</v>
      </c>
      <c r="D86" s="20">
        <f>C17</f>
        <v>423141</v>
      </c>
      <c r="E86" s="20">
        <f>0.55*C86+0.45*D86</f>
        <v>575963.4500000001</v>
      </c>
      <c r="F86" s="10">
        <f>B86/E86</f>
        <v>0.039141372599250865</v>
      </c>
    </row>
    <row r="87" spans="3:6" ht="13.5" thickBot="1">
      <c r="C87" s="49" t="s">
        <v>38</v>
      </c>
      <c r="D87" s="50"/>
      <c r="E87" s="50"/>
      <c r="F87" s="43">
        <f>SUM(F82:F86)/5</f>
        <v>0.04185062511700814</v>
      </c>
    </row>
    <row r="88" spans="3:6" ht="13.5" thickBot="1">
      <c r="C88" s="51" t="s">
        <v>16</v>
      </c>
      <c r="D88" s="52"/>
      <c r="E88" s="52"/>
      <c r="F88" s="44">
        <f>F18</f>
        <v>2515645</v>
      </c>
    </row>
    <row r="89" spans="1:6" ht="13.5" thickBot="1">
      <c r="A89" s="45" t="s">
        <v>50</v>
      </c>
      <c r="B89" s="46"/>
      <c r="C89" s="46"/>
      <c r="D89" s="46"/>
      <c r="E89" s="46"/>
      <c r="F89" s="44">
        <f>0.05*C86</f>
        <v>35050</v>
      </c>
    </row>
    <row r="90" spans="1:6" ht="13.5" thickBot="1">
      <c r="A90" s="45" t="s">
        <v>51</v>
      </c>
      <c r="B90" s="46"/>
      <c r="C90" s="46"/>
      <c r="D90" s="46"/>
      <c r="E90" s="46"/>
      <c r="F90" s="44">
        <f>F87*(0.55*F89+0.45*(F88-SUM(D82:D86)))</f>
        <v>18464.636001218136</v>
      </c>
    </row>
    <row r="91" ht="13.5" thickBot="1"/>
    <row r="92" spans="1:6" ht="13.5" thickBot="1">
      <c r="A92" s="123" t="s">
        <v>54</v>
      </c>
      <c r="B92" s="83"/>
      <c r="C92" s="83"/>
      <c r="D92" s="83"/>
      <c r="E92" s="83"/>
      <c r="F92" s="100"/>
    </row>
    <row r="93" spans="1:6" ht="12.75">
      <c r="A93" s="80" t="s">
        <v>55</v>
      </c>
      <c r="B93" s="81"/>
      <c r="C93" s="81"/>
      <c r="D93" s="81"/>
      <c r="E93" s="81"/>
      <c r="F93" s="82"/>
    </row>
    <row r="94" spans="1:6" ht="13.5" thickBot="1">
      <c r="A94" s="124" t="s">
        <v>22</v>
      </c>
      <c r="B94" s="125"/>
      <c r="C94" s="125"/>
      <c r="D94" s="125"/>
      <c r="E94" s="125"/>
      <c r="F94" s="126"/>
    </row>
    <row r="95" spans="1:6" ht="13.5" thickBot="1">
      <c r="A95" s="45" t="s">
        <v>56</v>
      </c>
      <c r="B95" s="46"/>
      <c r="C95" s="46"/>
      <c r="D95" s="46"/>
      <c r="E95" s="46"/>
      <c r="F95" s="55"/>
    </row>
    <row r="96" spans="1:6" ht="13.5" thickBot="1">
      <c r="A96" s="123" t="s">
        <v>61</v>
      </c>
      <c r="B96" s="134"/>
      <c r="C96" s="134"/>
      <c r="D96" s="134"/>
      <c r="E96" s="134"/>
      <c r="F96" s="135"/>
    </row>
    <row r="97" spans="1:6" ht="12.75">
      <c r="A97" s="88" t="s">
        <v>57</v>
      </c>
      <c r="B97" s="127"/>
      <c r="C97" s="127"/>
      <c r="D97" s="127"/>
      <c r="E97" s="127"/>
      <c r="F97" s="128"/>
    </row>
    <row r="98" spans="1:6" ht="12.75">
      <c r="A98" s="129" t="s">
        <v>60</v>
      </c>
      <c r="B98" s="130"/>
      <c r="C98" s="130"/>
      <c r="D98" s="130"/>
      <c r="E98" s="130"/>
      <c r="F98" s="131"/>
    </row>
    <row r="99" spans="1:6" ht="12.75">
      <c r="A99" s="129" t="s">
        <v>58</v>
      </c>
      <c r="B99" s="130"/>
      <c r="C99" s="130"/>
      <c r="D99" s="130"/>
      <c r="E99" s="130"/>
      <c r="F99" s="131"/>
    </row>
    <row r="100" spans="1:6" ht="13.5" thickBot="1">
      <c r="A100" s="74" t="s">
        <v>59</v>
      </c>
      <c r="B100" s="132"/>
      <c r="C100" s="132"/>
      <c r="D100" s="132"/>
      <c r="E100" s="132"/>
      <c r="F100" s="133"/>
    </row>
  </sheetData>
  <sheetProtection/>
  <mergeCells count="143">
    <mergeCell ref="A100:F100"/>
    <mergeCell ref="A93:F93"/>
    <mergeCell ref="A94:F94"/>
    <mergeCell ref="A95:F95"/>
    <mergeCell ref="A96:F96"/>
    <mergeCell ref="A97:F97"/>
    <mergeCell ref="A99:F99"/>
    <mergeCell ref="A98:F98"/>
    <mergeCell ref="F80:F81"/>
    <mergeCell ref="C87:E87"/>
    <mergeCell ref="C88:E88"/>
    <mergeCell ref="A89:E89"/>
    <mergeCell ref="A90:E90"/>
    <mergeCell ref="A92:F92"/>
    <mergeCell ref="L68:N68"/>
    <mergeCell ref="L69:N69"/>
    <mergeCell ref="J70:N70"/>
    <mergeCell ref="J71:N71"/>
    <mergeCell ref="J72:N72"/>
    <mergeCell ref="A79:F79"/>
    <mergeCell ref="A76:F76"/>
    <mergeCell ref="A77:F77"/>
    <mergeCell ref="A78:F78"/>
    <mergeCell ref="J60:O60"/>
    <mergeCell ref="J61:J62"/>
    <mergeCell ref="K61:K62"/>
    <mergeCell ref="L61:L62"/>
    <mergeCell ref="M61:M62"/>
    <mergeCell ref="N61:N62"/>
    <mergeCell ref="O61:O62"/>
    <mergeCell ref="A75:G75"/>
    <mergeCell ref="B68:E68"/>
    <mergeCell ref="A70:E70"/>
    <mergeCell ref="A71:E71"/>
    <mergeCell ref="A72:E72"/>
    <mergeCell ref="A57:F57"/>
    <mergeCell ref="A58:F58"/>
    <mergeCell ref="A59:F59"/>
    <mergeCell ref="C69:E69"/>
    <mergeCell ref="A11:A12"/>
    <mergeCell ref="A4:F4"/>
    <mergeCell ref="A5:F5"/>
    <mergeCell ref="A6:F6"/>
    <mergeCell ref="A7:F7"/>
    <mergeCell ref="A1:F1"/>
    <mergeCell ref="A2:F2"/>
    <mergeCell ref="A3:B3"/>
    <mergeCell ref="C3:F3"/>
    <mergeCell ref="L18:N18"/>
    <mergeCell ref="A19:F19"/>
    <mergeCell ref="A39:F39"/>
    <mergeCell ref="A40:F40"/>
    <mergeCell ref="A41:F41"/>
    <mergeCell ref="A8:F9"/>
    <mergeCell ref="A10:F10"/>
    <mergeCell ref="B11:D11"/>
    <mergeCell ref="E11:E12"/>
    <mergeCell ref="F11:H11"/>
    <mergeCell ref="J10:P10"/>
    <mergeCell ref="N11:N12"/>
    <mergeCell ref="M11:M12"/>
    <mergeCell ref="L11:L12"/>
    <mergeCell ref="K11:K12"/>
    <mergeCell ref="J11:J12"/>
    <mergeCell ref="O11:P11"/>
    <mergeCell ref="A21:F21"/>
    <mergeCell ref="A24:G24"/>
    <mergeCell ref="A25:A26"/>
    <mergeCell ref="B25:B26"/>
    <mergeCell ref="C25:C26"/>
    <mergeCell ref="D25:D26"/>
    <mergeCell ref="E25:E26"/>
    <mergeCell ref="A23:F23"/>
    <mergeCell ref="L22:N22"/>
    <mergeCell ref="O19:P19"/>
    <mergeCell ref="O20:P20"/>
    <mergeCell ref="O21:P21"/>
    <mergeCell ref="O22:P22"/>
    <mergeCell ref="A20:F20"/>
    <mergeCell ref="L19:N19"/>
    <mergeCell ref="L20:N20"/>
    <mergeCell ref="L21:N21"/>
    <mergeCell ref="A22:F22"/>
    <mergeCell ref="C34:E34"/>
    <mergeCell ref="F34:G34"/>
    <mergeCell ref="C35:E35"/>
    <mergeCell ref="F35:G35"/>
    <mergeCell ref="F25:G25"/>
    <mergeCell ref="C32:E32"/>
    <mergeCell ref="C33:E33"/>
    <mergeCell ref="F33:G33"/>
    <mergeCell ref="A54:E54"/>
    <mergeCell ref="A56:G56"/>
    <mergeCell ref="C36:E36"/>
    <mergeCell ref="F36:G36"/>
    <mergeCell ref="A38:G38"/>
    <mergeCell ref="O43:O44"/>
    <mergeCell ref="M43:M44"/>
    <mergeCell ref="N43:N44"/>
    <mergeCell ref="L50:N50"/>
    <mergeCell ref="L51:N51"/>
    <mergeCell ref="A52:E52"/>
    <mergeCell ref="A53:E53"/>
    <mergeCell ref="J24:O24"/>
    <mergeCell ref="J36:N36"/>
    <mergeCell ref="A43:A44"/>
    <mergeCell ref="B43:B44"/>
    <mergeCell ref="C43:C44"/>
    <mergeCell ref="D43:D44"/>
    <mergeCell ref="E43:E44"/>
    <mergeCell ref="F43:F44"/>
    <mergeCell ref="J43:J44"/>
    <mergeCell ref="K43:K44"/>
    <mergeCell ref="O25:O26"/>
    <mergeCell ref="J34:N34"/>
    <mergeCell ref="A42:F42"/>
    <mergeCell ref="J42:O42"/>
    <mergeCell ref="J25:J26"/>
    <mergeCell ref="K25:K26"/>
    <mergeCell ref="L25:L26"/>
    <mergeCell ref="M25:M26"/>
    <mergeCell ref="N25:N26"/>
    <mergeCell ref="L33:N33"/>
    <mergeCell ref="D61:D62"/>
    <mergeCell ref="J52:N52"/>
    <mergeCell ref="J53:N53"/>
    <mergeCell ref="J54:N54"/>
    <mergeCell ref="A60:F60"/>
    <mergeCell ref="L32:N32"/>
    <mergeCell ref="L43:L44"/>
    <mergeCell ref="J35:N35"/>
    <mergeCell ref="C50:E50"/>
    <mergeCell ref="C51:E51"/>
    <mergeCell ref="E61:E62"/>
    <mergeCell ref="F61:F62"/>
    <mergeCell ref="A61:A62"/>
    <mergeCell ref="B61:B62"/>
    <mergeCell ref="C61:C62"/>
    <mergeCell ref="A80:A81"/>
    <mergeCell ref="B80:B81"/>
    <mergeCell ref="C80:C81"/>
    <mergeCell ref="D80:D81"/>
    <mergeCell ref="E80:E81"/>
  </mergeCells>
  <hyperlinks>
    <hyperlink ref="A2:F2" r:id="rId1" display="The Actuary's Free Study Guide for Exam 6"/>
    <hyperlink ref="A4:F4" r:id="rId2" display="Published under the Creative Commons Attribution Share-Alike License 3.0"/>
    <hyperlink ref="A6:F6" r:id="rId3" display="Estimating Unpaid Claims Using Basic Techniques"/>
  </hyperlinks>
  <printOptions/>
  <pageMargins left="0.75" right="0.75" top="1" bottom="1" header="0.5" footer="0.5"/>
  <pageSetup horizontalDpi="1200" verticalDpi="12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Gennady</cp:lastModifiedBy>
  <dcterms:created xsi:type="dcterms:W3CDTF">1996-10-14T23:33:28Z</dcterms:created>
  <dcterms:modified xsi:type="dcterms:W3CDTF">2010-09-18T05:24:42Z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